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servidor\castanhel\Depto. de Orçamentos\Projetos em Elaboração de Orçamento\CBF - Serviços Civis BC (2024)\Propostas e Planilhas\"/>
    </mc:Choice>
  </mc:AlternateContent>
  <bookViews>
    <workbookView xWindow="0" yWindow="0" windowWidth="28800" windowHeight="12435" tabRatio="721" activeTab="1"/>
  </bookViews>
  <sheets>
    <sheet name="resumo" sheetId="3" r:id="rId1"/>
    <sheet name="EXE -Orçamento Analitico 446M2" sheetId="1" r:id="rId2"/>
    <sheet name="Instruções Gerais" sheetId="2" r:id="rId3"/>
    <sheet name="EXE Cronograma 5m" sheetId="5" r:id="rId4"/>
  </sheets>
  <externalReferences>
    <externalReference r:id="rId5"/>
    <externalReference r:id="rId6"/>
    <externalReference r:id="rId7"/>
    <externalReference r:id="rId8"/>
  </externalReferences>
  <definedNames>
    <definedName name="\a">#N/A</definedName>
    <definedName name="\b">#N/A</definedName>
    <definedName name="\c">#N/A</definedName>
    <definedName name="_1__123Graph_ACHART_1" hidden="1">'[1]PROP ELAB GANH'!$K$9:$K$15</definedName>
    <definedName name="_10__123Graph_BCHART_9" hidden="1">'[1]PROP ELAB GANH'!$C$9:$C$15</definedName>
    <definedName name="_11__123Graph_LBL_ACHART_2" hidden="1">[1]PARETOS!$M$4:$M$10</definedName>
    <definedName name="_12__123Graph_LBL_ACHART_3" hidden="1">[1]PARETOS!$N$29:$N$36</definedName>
    <definedName name="_13__123Graph_LBL_ACHART_7" hidden="1">'[1]PROP ELAB GANH'!$P$47:$P$55</definedName>
    <definedName name="_14__123Graph_LBL_ACHART_8" hidden="1">'[1]PROP ELAB GANH'!$P$70:$P$78</definedName>
    <definedName name="_15__123Graph_LBL_BCHART_2" hidden="1">[1]PARETOS!$N$4:$N$10</definedName>
    <definedName name="_16__123Graph_LBL_BCHART_3" hidden="1">[1]PARETOS!$O$28:$O$35</definedName>
    <definedName name="_17__123Graph_XCHART_3" hidden="1">[1]PARETOS!$M$29:$M$36</definedName>
    <definedName name="_18__123Graph_XCHART_8" hidden="1">'[1]PROP ELAB GANH'!$L$70:$L$78</definedName>
    <definedName name="_19__123Graph_XCHART_9" hidden="1">'[1]PROP ELAB GANH'!$K$93:$K$99</definedName>
    <definedName name="_1final__ᤀ___映䃢__ᑺﶮ䁱__㽼찵䁳___䋱䁮__휊炣瘽䁯__峜㨈譊㿸__㧔屴賢㿻__컠삙輨㿱__琨_xdba1_ 㿶__頨섌㿬__搀眊帤㾟__䁾㿾__钪_xd9a9_ᘻ䀙__梎䛎䀜__奵抅䀓___xdcb2_礮_䀑__軴⋛_䀊__ᴀ_濼㿸__뺗ᡊ֛䀕__蠽餬㷥䁀__涢드鯅䁅__関ጥ㼝䀯__뿎Ň拠䀯__焨삨잵䀭__핽_xdfde_堘䀤__뿢ꘉ_䀴___________䀣__怑___Ώ___ꏨ____龣য়䀡__鲨ƃ齈ƃ__齘ƃ______齠ƃ_________䁀ဠ_긼ƃ__________ဠ_긼ƃᑈ〉" localSheetId="3">#REF!</definedName>
    <definedName name="_1final__ᤀ___映䃢__ᑺﶮ䁱__㽼찵䁳___䋱䁮__휊炣瘽䁯__峜㨈譊㿸__㧔屴賢㿻__컠삙輨㿱__琨_xdba1_ 㿶__頨섌㿬__搀眊帤㾟__䁾㿾__钪_xd9a9_ᘻ䀙__梎䛎䀜__奵抅䀓___xdcb2_礮_䀑__軴⋛_䀊__ᴀ_濼㿸__뺗ᡊ֛䀕__蠽餬㷥䁀__涢드鯅䁅__関ጥ㼝䀯__뿎Ň拠䀯__焨삨잵䀭__핽_xdfde_堘䀤__뿢ꘉ_䀴___________䀣__怑___Ώ___ꏨ____龣য়䀡__鲨ƃ齈ƃ__齘ƃ______齠ƃ_________䁀ဠ_긼ƃ__________ဠ_긼ƃᑈ〉">#REF!</definedName>
    <definedName name="_2__123Graph_ACHART_2" hidden="1">[1]PARETOS!$M$4:$M$10</definedName>
    <definedName name="_20_3Graph_LBL_ACHART_3_ƙ믰Ł__랴Ł_________耀_______123Gra" hidden="1">[1]PARETOS!$N$29:$N$36</definedName>
    <definedName name="_3__123Graph_ACHART_3" hidden="1">[1]PARETOS!$N$29:$N$36</definedName>
    <definedName name="_4__123Graph_ACHART_7" hidden="1">'[1]PROP ELAB GANH'!$P$47:$P$55</definedName>
    <definedName name="_5__123Graph_ACHART_8" hidden="1">'[1]PROP ELAB GANH'!$P$70:$P$78</definedName>
    <definedName name="_6__123Graph_ACHART_9" hidden="1">'[1]PROP ELAB GANH'!$L$95:$L$101</definedName>
    <definedName name="_7__123Graph_BCHART_1" hidden="1">'[1]PROP ELAB GANH'!$E$9:$E$15</definedName>
    <definedName name="_8__123Graph_BCHART_2" hidden="1">[1]PARETOS!$N$4:$N$10</definedName>
    <definedName name="_9__123Graph_BCHART_3" hidden="1">[1]PARETOS!$O$28:$O$35</definedName>
    <definedName name="_xlnm._FilterDatabase" localSheetId="3" hidden="1">'EXE Cronograma 5m'!$A$5:$AE$109</definedName>
    <definedName name="_xlnm._FilterDatabase" localSheetId="1" hidden="1">'EXE -Orçamento Analitico 446M2'!$A$5:$P$570</definedName>
    <definedName name="_Key1" hidden="1">'[1]DESEMP AN'!$C$37:$C$77</definedName>
    <definedName name="_Key2" hidden="1">'[1]DESEMP AN'!$B$37:$B$65</definedName>
    <definedName name="_Order1" hidden="1">255</definedName>
    <definedName name="_Order2" hidden="1">255</definedName>
    <definedName name="_Sort" hidden="1">'[1]DESEMP AN'!$B$37:$H$86</definedName>
    <definedName name="AÇO" localSheetId="3">'[2]Conc 20'!#REF!</definedName>
    <definedName name="AÇO">'[2]Conc 20'!#REF!</definedName>
    <definedName name="ACOo">'[2]Conc 20'!#REF!</definedName>
    <definedName name="APARECIDO" localSheetId="3">'[2]Conc 20'!#REF!</definedName>
    <definedName name="APARECIDO">'[2]Conc 20'!#REF!</definedName>
    <definedName name="_xlnm.Print_Area" localSheetId="3">'EXE Cronograma 5m'!$A$1:$AT$101</definedName>
    <definedName name="_xlnm.Print_Area" localSheetId="1">'EXE -Orçamento Analitico 446M2'!$B$1:$O$569</definedName>
    <definedName name="_xlnm.Print_Area" localSheetId="2">'Instruções Gerais'!$A$1:$B$17</definedName>
    <definedName name="AUXILIARES" localSheetId="3">#REF!</definedName>
    <definedName name="AUXILIARES">#REF!</definedName>
    <definedName name="BDI" localSheetId="3">#REF!</definedName>
    <definedName name="BDI">#REF!</definedName>
    <definedName name="CODIGO" localSheetId="3">#REF!</definedName>
    <definedName name="CODIGO">#REF!</definedName>
    <definedName name="CODINSUMO" localSheetId="3">#REF!</definedName>
    <definedName name="CODINSUMO">#REF!</definedName>
    <definedName name="COMBUSTÍVEL" localSheetId="3">#REF!</definedName>
    <definedName name="COMBUSTÍVEL">#REF!</definedName>
    <definedName name="CONSUMOS" localSheetId="3">#REF!</definedName>
    <definedName name="CONSUMOS">#REF!</definedName>
    <definedName name="contador" localSheetId="3">#REF!</definedName>
    <definedName name="contador">#REF!</definedName>
    <definedName name="CPU_MECANICA" localSheetId="3">#REF!</definedName>
    <definedName name="CPU_MECANICA">#REF!</definedName>
    <definedName name="D" localSheetId="3">#REF!</definedName>
    <definedName name="D">#REF!</definedName>
    <definedName name="DANTAS" localSheetId="3">'[2]Conc 20'!#REF!</definedName>
    <definedName name="DANTAS">'[2]Conc 20'!#REF!</definedName>
    <definedName name="DDD" localSheetId="3">#REF!</definedName>
    <definedName name="DDD">#REF!</definedName>
    <definedName name="DDDDDDDDDDDD" localSheetId="3">#REF!</definedName>
    <definedName name="DDDDDDDDDDDD">#REF!</definedName>
    <definedName name="definição" localSheetId="3">#REF!</definedName>
    <definedName name="definição">#REF!</definedName>
    <definedName name="DESCRITIVO" localSheetId="3">#REF!</definedName>
    <definedName name="DESCRITIVO">#REF!</definedName>
    <definedName name="FERR" localSheetId="3">#REF!</definedName>
    <definedName name="FERR">#REF!</definedName>
    <definedName name="FORMULAS" localSheetId="3">#REF!</definedName>
    <definedName name="FORMULAS">#REF!</definedName>
    <definedName name="_xlnm.Recorder" localSheetId="3">#REF!</definedName>
    <definedName name="_xlnm.Recorder">#REF!</definedName>
    <definedName name="home" localSheetId="3">#REF!</definedName>
    <definedName name="home">#REF!</definedName>
    <definedName name="ICC_GLOBAL" localSheetId="3">#REF!</definedName>
    <definedName name="ICC_GLOBAL">#REF!</definedName>
    <definedName name="IMPR1" localSheetId="3">#REF!</definedName>
    <definedName name="IMPR1">#REF!</definedName>
    <definedName name="IMPR2" localSheetId="3">#REF!</definedName>
    <definedName name="IMPR2">#REF!</definedName>
    <definedName name="IMPR3" localSheetId="3">#REF!</definedName>
    <definedName name="IMPR3">#REF!</definedName>
    <definedName name="ÍNDICE" localSheetId="3">#REF!</definedName>
    <definedName name="ÍNDICE">#REF!</definedName>
    <definedName name="inicial" localSheetId="3">#REF!</definedName>
    <definedName name="inicial">#REF!</definedName>
    <definedName name="INSUMOS" localSheetId="3">#REF!</definedName>
    <definedName name="INSUMOS">#REF!</definedName>
    <definedName name="INSUMOS_USADOS" localSheetId="3">#REF!</definedName>
    <definedName name="INSUMOS_USADOS">#REF!</definedName>
    <definedName name="IRPARA" localSheetId="3">#REF!</definedName>
    <definedName name="IRPARA">#REF!</definedName>
    <definedName name="ITEM" localSheetId="3">#REF!</definedName>
    <definedName name="ITEM">#REF!</definedName>
    <definedName name="LINHA_INÍCIO" localSheetId="3">#REF!</definedName>
    <definedName name="LINHA_INÍCIO">#REF!</definedName>
    <definedName name="LS" localSheetId="3">#REF!</definedName>
    <definedName name="LS">#REF!</definedName>
    <definedName name="MATCONS" localSheetId="3">#REF!</definedName>
    <definedName name="MATCONS">#REF!</definedName>
    <definedName name="MOEDAAT" localSheetId="3">#REF!</definedName>
    <definedName name="MOEDAAT">#REF!</definedName>
    <definedName name="MOEDAEP" localSheetId="3">#REF!</definedName>
    <definedName name="MOEDAEP">#REF!</definedName>
    <definedName name="N_INSUMOS" localSheetId="3">#REF!</definedName>
    <definedName name="N_INSUMOS">#REF!</definedName>
    <definedName name="não" localSheetId="3">#REF!</definedName>
    <definedName name="não">#REF!</definedName>
    <definedName name="NOVA" localSheetId="3">#REF!</definedName>
    <definedName name="NOVA">#REF!</definedName>
    <definedName name="PAG_AUX_FINAL" localSheetId="3">#REF!</definedName>
    <definedName name="PAG_AUX_FINAL">#REF!</definedName>
    <definedName name="PAG_AUX_INICIAL" localSheetId="3">#REF!</definedName>
    <definedName name="PAG_AUX_INICIAL">#REF!</definedName>
    <definedName name="PAUSETIMER" localSheetId="3">#REF!</definedName>
    <definedName name="PAUSETIMER">#REF!</definedName>
    <definedName name="pesquisa" localSheetId="3">#REF!</definedName>
    <definedName name="pesquisa">#REF!</definedName>
    <definedName name="Pg_final" localSheetId="3">#REF!</definedName>
    <definedName name="Pg_final">#REF!</definedName>
    <definedName name="Pg_inicial" localSheetId="3">#REF!</definedName>
    <definedName name="Pg_inicial">#REF!</definedName>
    <definedName name="PRINTCPU" localSheetId="3">#REF!</definedName>
    <definedName name="PRINTCPU">#REF!</definedName>
    <definedName name="PRINTMECANICA" localSheetId="3">#REF!</definedName>
    <definedName name="PRINTMECANICA">#REF!</definedName>
    <definedName name="PRINTRASCUNHO" localSheetId="3">#REF!</definedName>
    <definedName name="PRINTRASCUNHO">#REF!</definedName>
    <definedName name="PRODUÇÃO" localSheetId="3">#REF!</definedName>
    <definedName name="PRODUÇÃO">#REF!</definedName>
    <definedName name="QAUX" localSheetId="3">#REF!</definedName>
    <definedName name="QAUX">#REF!</definedName>
    <definedName name="QEQ" localSheetId="3">#REF!</definedName>
    <definedName name="QEQ">#REF!</definedName>
    <definedName name="QMAT" localSheetId="3">#REF!</definedName>
    <definedName name="QMAT">#REF!</definedName>
    <definedName name="QMO" localSheetId="3">#REF!</definedName>
    <definedName name="QMO">#REF!</definedName>
    <definedName name="QTRA" localSheetId="3">#REF!</definedName>
    <definedName name="QTRA">#REF!</definedName>
    <definedName name="QUANT_EQPTO" localSheetId="3">#REF!</definedName>
    <definedName name="QUANT_EQPTO">#REF!</definedName>
    <definedName name="RASC_APRES" localSheetId="3">#REF!</definedName>
    <definedName name="RASC_APRES">#REF!</definedName>
    <definedName name="Salário_Base" localSheetId="3">#REF!</definedName>
    <definedName name="Salário_Base">#REF!</definedName>
    <definedName name="SICRO">[3]SICRO!$A$3:$M$108</definedName>
    <definedName name="SSSS" localSheetId="3">#REF!</definedName>
    <definedName name="SSSS">#REF!</definedName>
    <definedName name="SUMIR3" localSheetId="3">#REF!</definedName>
    <definedName name="SUMIR3">#REF!</definedName>
    <definedName name="TIPO" localSheetId="3">#REF!</definedName>
    <definedName name="TIPO">#REF!</definedName>
    <definedName name="TOTAL" localSheetId="3">#REF!</definedName>
    <definedName name="TOTAL">#REF!</definedName>
    <definedName name="TOTAL_ITENS" localSheetId="3">#REF!</definedName>
    <definedName name="TOTAL_ITENS">#REF!</definedName>
    <definedName name="txeq" localSheetId="3">#REF!</definedName>
    <definedName name="txeq">#REF!</definedName>
  </definedNames>
  <calcPr calcId="152511"/>
  <pivotCaches>
    <pivotCache cacheId="39"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1" i="5" l="1"/>
  <c r="C100" i="5"/>
  <c r="C99" i="5"/>
  <c r="C98" i="5"/>
  <c r="C97" i="5"/>
  <c r="C95" i="5"/>
  <c r="C94" i="5"/>
  <c r="C93" i="5"/>
  <c r="C92" i="5"/>
  <c r="C91" i="5"/>
  <c r="C90" i="5"/>
  <c r="C89" i="5"/>
  <c r="C87" i="5"/>
  <c r="C86" i="5"/>
  <c r="C85" i="5"/>
  <c r="C83" i="5"/>
  <c r="C82" i="5"/>
  <c r="C80" i="5"/>
  <c r="C79" i="5"/>
  <c r="C77" i="5"/>
  <c r="C76" i="5"/>
  <c r="C74" i="5"/>
  <c r="C72" i="5"/>
  <c r="C71" i="5"/>
  <c r="C69" i="5"/>
  <c r="C68" i="5"/>
  <c r="C66" i="5"/>
  <c r="C65" i="5"/>
  <c r="C64" i="5"/>
  <c r="C63" i="5"/>
  <c r="C61" i="5"/>
  <c r="C60" i="5"/>
  <c r="C59" i="5"/>
  <c r="C58" i="5"/>
  <c r="C56" i="5"/>
  <c r="C55" i="5"/>
  <c r="C53" i="5"/>
  <c r="C51" i="5"/>
  <c r="C49" i="5"/>
  <c r="C47" i="5"/>
  <c r="C45" i="5"/>
  <c r="C44" i="5"/>
  <c r="C42" i="5"/>
  <c r="C40" i="5"/>
  <c r="C39" i="5"/>
  <c r="C38" i="5"/>
  <c r="C36" i="5"/>
  <c r="C35" i="5"/>
  <c r="C34" i="5"/>
  <c r="C33" i="5"/>
  <c r="C30" i="5"/>
  <c r="C29" i="5"/>
  <c r="C27" i="5"/>
  <c r="C26" i="5"/>
  <c r="C25" i="5"/>
  <c r="C24" i="5"/>
  <c r="C22" i="5"/>
  <c r="C21" i="5"/>
  <c r="C19" i="5"/>
  <c r="C18" i="5"/>
  <c r="C16" i="5"/>
  <c r="C15" i="5"/>
  <c r="C13" i="5"/>
  <c r="C12" i="5"/>
  <c r="C10" i="5"/>
  <c r="C8" i="5"/>
  <c r="C7" i="5"/>
  <c r="B4" i="5"/>
  <c r="A4" i="3" l="1"/>
  <c r="I7" i="1"/>
  <c r="J7" i="1"/>
  <c r="K567" i="1" l="1"/>
  <c r="N567" i="1" s="1"/>
  <c r="M567" i="1"/>
  <c r="L567" i="1"/>
  <c r="K559" i="1"/>
  <c r="N559" i="1" s="1"/>
  <c r="L559" i="1"/>
  <c r="M559" i="1"/>
  <c r="K560" i="1"/>
  <c r="L560" i="1"/>
  <c r="M560" i="1"/>
  <c r="N560" i="1"/>
  <c r="K561" i="1"/>
  <c r="N561" i="1" s="1"/>
  <c r="L561" i="1"/>
  <c r="M561" i="1"/>
  <c r="K562" i="1"/>
  <c r="N562" i="1" s="1"/>
  <c r="L562" i="1"/>
  <c r="M562" i="1"/>
  <c r="K545" i="1"/>
  <c r="N545" i="1" s="1"/>
  <c r="L545" i="1"/>
  <c r="M545" i="1"/>
  <c r="K546" i="1"/>
  <c r="N546" i="1" s="1"/>
  <c r="L546" i="1"/>
  <c r="M546" i="1"/>
  <c r="K547" i="1"/>
  <c r="N547" i="1" s="1"/>
  <c r="L547" i="1"/>
  <c r="M547" i="1"/>
  <c r="K548" i="1"/>
  <c r="N548" i="1" s="1"/>
  <c r="L548" i="1"/>
  <c r="M548" i="1"/>
  <c r="K549" i="1"/>
  <c r="N549" i="1" s="1"/>
  <c r="L549" i="1"/>
  <c r="M549" i="1"/>
  <c r="K550" i="1"/>
  <c r="N550" i="1" s="1"/>
  <c r="L550" i="1"/>
  <c r="M550" i="1"/>
  <c r="K551" i="1"/>
  <c r="N551" i="1" s="1"/>
  <c r="L551" i="1"/>
  <c r="M551" i="1"/>
  <c r="K552" i="1"/>
  <c r="N552" i="1" s="1"/>
  <c r="L552" i="1"/>
  <c r="M552" i="1"/>
  <c r="K553" i="1"/>
  <c r="N553" i="1" s="1"/>
  <c r="L553" i="1"/>
  <c r="M553" i="1"/>
  <c r="K542" i="1"/>
  <c r="N542" i="1" s="1"/>
  <c r="L542" i="1"/>
  <c r="M542" i="1"/>
  <c r="K543" i="1"/>
  <c r="N543" i="1" s="1"/>
  <c r="L543" i="1"/>
  <c r="M543" i="1"/>
  <c r="K544" i="1"/>
  <c r="N544" i="1" s="1"/>
  <c r="L544" i="1"/>
  <c r="M544" i="1"/>
  <c r="K554" i="1"/>
  <c r="N554" i="1" s="1"/>
  <c r="L554" i="1"/>
  <c r="M554" i="1"/>
  <c r="K555" i="1"/>
  <c r="N555" i="1" s="1"/>
  <c r="L555" i="1"/>
  <c r="M555" i="1"/>
  <c r="K556" i="1"/>
  <c r="N556" i="1" s="1"/>
  <c r="L556" i="1"/>
  <c r="M556" i="1"/>
  <c r="L7" i="1" l="1"/>
  <c r="K8" i="1"/>
  <c r="N8" i="1" s="1"/>
  <c r="L8" i="1"/>
  <c r="M8" i="1"/>
  <c r="K9" i="1"/>
  <c r="N9" i="1" s="1"/>
  <c r="L9" i="1"/>
  <c r="M9" i="1"/>
  <c r="K10" i="1"/>
  <c r="N10" i="1" s="1"/>
  <c r="L10" i="1"/>
  <c r="M10" i="1"/>
  <c r="K11" i="1"/>
  <c r="N11" i="1" s="1"/>
  <c r="L11" i="1"/>
  <c r="M11" i="1"/>
  <c r="K12" i="1"/>
  <c r="N12" i="1" s="1"/>
  <c r="L12" i="1"/>
  <c r="M12" i="1"/>
  <c r="K13" i="1"/>
  <c r="N13" i="1" s="1"/>
  <c r="L13" i="1"/>
  <c r="M13" i="1"/>
  <c r="K14" i="1"/>
  <c r="N14" i="1" s="1"/>
  <c r="L14" i="1"/>
  <c r="M14" i="1"/>
  <c r="K15" i="1"/>
  <c r="N15" i="1" s="1"/>
  <c r="L15" i="1"/>
  <c r="M15" i="1"/>
  <c r="K16" i="1"/>
  <c r="N16" i="1" s="1"/>
  <c r="L16" i="1"/>
  <c r="M16" i="1"/>
  <c r="K17" i="1"/>
  <c r="N17" i="1" s="1"/>
  <c r="L17" i="1"/>
  <c r="M17" i="1"/>
  <c r="K18" i="1"/>
  <c r="N18" i="1" s="1"/>
  <c r="L18" i="1"/>
  <c r="M18" i="1"/>
  <c r="K19" i="1"/>
  <c r="N19" i="1" s="1"/>
  <c r="L19" i="1"/>
  <c r="M19" i="1"/>
  <c r="K20" i="1"/>
  <c r="N20" i="1" s="1"/>
  <c r="L20" i="1"/>
  <c r="M20" i="1"/>
  <c r="K21" i="1"/>
  <c r="N21" i="1" s="1"/>
  <c r="L21" i="1"/>
  <c r="M21" i="1"/>
  <c r="K22" i="1"/>
  <c r="N22" i="1" s="1"/>
  <c r="L22" i="1"/>
  <c r="M22" i="1"/>
  <c r="K23" i="1"/>
  <c r="N23" i="1" s="1"/>
  <c r="L23" i="1"/>
  <c r="M23" i="1"/>
  <c r="K24" i="1"/>
  <c r="N24" i="1" s="1"/>
  <c r="L24" i="1"/>
  <c r="M24" i="1"/>
  <c r="K25" i="1"/>
  <c r="N25" i="1" s="1"/>
  <c r="L25" i="1"/>
  <c r="M25" i="1"/>
  <c r="K26" i="1"/>
  <c r="N26" i="1" s="1"/>
  <c r="L26" i="1"/>
  <c r="M26" i="1"/>
  <c r="K27" i="1"/>
  <c r="N27" i="1" s="1"/>
  <c r="L27" i="1"/>
  <c r="M27" i="1"/>
  <c r="K28" i="1"/>
  <c r="N28" i="1" s="1"/>
  <c r="L28" i="1"/>
  <c r="M28" i="1"/>
  <c r="K29" i="1"/>
  <c r="K30" i="1"/>
  <c r="N30" i="1" s="1"/>
  <c r="L30" i="1"/>
  <c r="M30" i="1"/>
  <c r="K31" i="1"/>
  <c r="N31" i="1" s="1"/>
  <c r="L31" i="1"/>
  <c r="M31" i="1"/>
  <c r="K32" i="1"/>
  <c r="N32" i="1" s="1"/>
  <c r="L32" i="1"/>
  <c r="M32" i="1"/>
  <c r="K33" i="1"/>
  <c r="N33" i="1" s="1"/>
  <c r="L33" i="1"/>
  <c r="M33" i="1"/>
  <c r="K34" i="1"/>
  <c r="K35" i="1"/>
  <c r="N35" i="1" s="1"/>
  <c r="L35" i="1"/>
  <c r="M35" i="1"/>
  <c r="K36" i="1"/>
  <c r="N36" i="1" s="1"/>
  <c r="L36" i="1"/>
  <c r="M36" i="1"/>
  <c r="K37" i="1"/>
  <c r="N37" i="1" s="1"/>
  <c r="L37" i="1"/>
  <c r="M37" i="1"/>
  <c r="K38" i="1"/>
  <c r="N38" i="1" s="1"/>
  <c r="L38" i="1"/>
  <c r="M38" i="1"/>
  <c r="K39" i="1"/>
  <c r="N39" i="1" s="1"/>
  <c r="L39" i="1"/>
  <c r="M39" i="1"/>
  <c r="K40" i="1"/>
  <c r="N40" i="1" s="1"/>
  <c r="L40" i="1"/>
  <c r="M40" i="1"/>
  <c r="K41" i="1"/>
  <c r="K42" i="1"/>
  <c r="N42" i="1" s="1"/>
  <c r="L42" i="1"/>
  <c r="M42" i="1"/>
  <c r="K43" i="1"/>
  <c r="N43" i="1" s="1"/>
  <c r="L43" i="1"/>
  <c r="M43" i="1"/>
  <c r="K44" i="1"/>
  <c r="N44" i="1" s="1"/>
  <c r="L44" i="1"/>
  <c r="M44" i="1"/>
  <c r="K45" i="1"/>
  <c r="N45" i="1" s="1"/>
  <c r="L45" i="1"/>
  <c r="M45" i="1"/>
  <c r="K46" i="1"/>
  <c r="K47" i="1"/>
  <c r="N47" i="1" s="1"/>
  <c r="L47" i="1"/>
  <c r="M47" i="1"/>
  <c r="K48" i="1"/>
  <c r="N48" i="1" s="1"/>
  <c r="L48" i="1"/>
  <c r="M48" i="1"/>
  <c r="K49" i="1"/>
  <c r="N49" i="1" s="1"/>
  <c r="L49" i="1"/>
  <c r="M49" i="1"/>
  <c r="K50" i="1"/>
  <c r="N50" i="1" s="1"/>
  <c r="L50" i="1"/>
  <c r="M50" i="1"/>
  <c r="K51" i="1"/>
  <c r="N51" i="1" s="1"/>
  <c r="L51" i="1"/>
  <c r="M51" i="1"/>
  <c r="K52" i="1"/>
  <c r="N52" i="1" s="1"/>
  <c r="L52" i="1"/>
  <c r="M52" i="1"/>
  <c r="K53" i="1"/>
  <c r="N53" i="1" s="1"/>
  <c r="L53" i="1"/>
  <c r="M53" i="1"/>
  <c r="K54" i="1"/>
  <c r="N54" i="1" s="1"/>
  <c r="L54" i="1"/>
  <c r="M54" i="1"/>
  <c r="K55" i="1"/>
  <c r="N55" i="1" s="1"/>
  <c r="L55" i="1"/>
  <c r="M55" i="1"/>
  <c r="K56" i="1"/>
  <c r="N56" i="1" s="1"/>
  <c r="L56" i="1"/>
  <c r="M56" i="1"/>
  <c r="K57" i="1"/>
  <c r="N57" i="1" s="1"/>
  <c r="L57" i="1"/>
  <c r="M57" i="1"/>
  <c r="K58" i="1"/>
  <c r="N58" i="1" s="1"/>
  <c r="L58" i="1"/>
  <c r="M58" i="1"/>
  <c r="K59" i="1"/>
  <c r="N59" i="1" s="1"/>
  <c r="L59" i="1"/>
  <c r="M59" i="1"/>
  <c r="K60" i="1"/>
  <c r="K61" i="1"/>
  <c r="N61" i="1" s="1"/>
  <c r="L61" i="1"/>
  <c r="M61" i="1"/>
  <c r="K62" i="1"/>
  <c r="N62" i="1" s="1"/>
  <c r="L62" i="1"/>
  <c r="M62" i="1"/>
  <c r="K63" i="1"/>
  <c r="N63" i="1" s="1"/>
  <c r="L63" i="1"/>
  <c r="M63" i="1"/>
  <c r="K64" i="1"/>
  <c r="N64" i="1" s="1"/>
  <c r="L64" i="1"/>
  <c r="M64" i="1"/>
  <c r="K65" i="1"/>
  <c r="N65" i="1" s="1"/>
  <c r="L65" i="1"/>
  <c r="M65" i="1"/>
  <c r="K66" i="1"/>
  <c r="N66" i="1" s="1"/>
  <c r="L66" i="1"/>
  <c r="M66" i="1"/>
  <c r="K67" i="1"/>
  <c r="N67" i="1" s="1"/>
  <c r="L67" i="1"/>
  <c r="M67" i="1"/>
  <c r="K68" i="1"/>
  <c r="N68" i="1" s="1"/>
  <c r="L68" i="1"/>
  <c r="M68" i="1"/>
  <c r="K69" i="1"/>
  <c r="N69" i="1" s="1"/>
  <c r="L69" i="1"/>
  <c r="M69" i="1"/>
  <c r="K70" i="1"/>
  <c r="N70" i="1" s="1"/>
  <c r="L70" i="1"/>
  <c r="M70" i="1"/>
  <c r="K71" i="1"/>
  <c r="N71" i="1" s="1"/>
  <c r="L71" i="1"/>
  <c r="M71" i="1"/>
  <c r="K72" i="1"/>
  <c r="N72" i="1" s="1"/>
  <c r="L72" i="1"/>
  <c r="M72" i="1"/>
  <c r="K73" i="1"/>
  <c r="N73" i="1" s="1"/>
  <c r="L73" i="1"/>
  <c r="M73" i="1"/>
  <c r="K74" i="1"/>
  <c r="N74" i="1" s="1"/>
  <c r="L74" i="1"/>
  <c r="M74" i="1"/>
  <c r="K75" i="1"/>
  <c r="N75" i="1" s="1"/>
  <c r="L75" i="1"/>
  <c r="M75" i="1"/>
  <c r="K76" i="1"/>
  <c r="N76" i="1" s="1"/>
  <c r="L76" i="1"/>
  <c r="M76" i="1"/>
  <c r="K77" i="1"/>
  <c r="N77" i="1" s="1"/>
  <c r="L77" i="1"/>
  <c r="M77" i="1"/>
  <c r="K78" i="1"/>
  <c r="K79" i="1"/>
  <c r="N79" i="1" s="1"/>
  <c r="L79" i="1"/>
  <c r="M79" i="1"/>
  <c r="K80" i="1"/>
  <c r="K81" i="1"/>
  <c r="N81" i="1" s="1"/>
  <c r="L81" i="1"/>
  <c r="M81" i="1"/>
  <c r="K82" i="1"/>
  <c r="N82" i="1" s="1"/>
  <c r="L82" i="1"/>
  <c r="M82" i="1"/>
  <c r="K83" i="1"/>
  <c r="N83" i="1" s="1"/>
  <c r="L83" i="1"/>
  <c r="M83" i="1"/>
  <c r="K84" i="1"/>
  <c r="N84" i="1" s="1"/>
  <c r="L84" i="1"/>
  <c r="M84" i="1"/>
  <c r="K85" i="1"/>
  <c r="K86" i="1"/>
  <c r="N86" i="1" s="1"/>
  <c r="L86" i="1"/>
  <c r="M86" i="1"/>
  <c r="K87" i="1"/>
  <c r="N87" i="1" s="1"/>
  <c r="L87" i="1"/>
  <c r="M87" i="1"/>
  <c r="K88" i="1"/>
  <c r="N88" i="1" s="1"/>
  <c r="L88" i="1"/>
  <c r="M88" i="1"/>
  <c r="K89" i="1"/>
  <c r="N89" i="1" s="1"/>
  <c r="L89" i="1"/>
  <c r="M89" i="1"/>
  <c r="K90" i="1"/>
  <c r="N90" i="1" s="1"/>
  <c r="L90" i="1"/>
  <c r="M90" i="1"/>
  <c r="K91" i="1"/>
  <c r="N91" i="1" s="1"/>
  <c r="L91" i="1"/>
  <c r="M91" i="1"/>
  <c r="K92" i="1"/>
  <c r="N92" i="1" s="1"/>
  <c r="L92" i="1"/>
  <c r="M92" i="1"/>
  <c r="K93" i="1"/>
  <c r="N93" i="1" s="1"/>
  <c r="L93" i="1"/>
  <c r="M93" i="1"/>
  <c r="K94" i="1"/>
  <c r="N94" i="1" s="1"/>
  <c r="L94" i="1"/>
  <c r="M94" i="1"/>
  <c r="K95" i="1"/>
  <c r="N95" i="1" s="1"/>
  <c r="L95" i="1"/>
  <c r="M95" i="1"/>
  <c r="K96" i="1"/>
  <c r="N96" i="1" s="1"/>
  <c r="L96" i="1"/>
  <c r="M96" i="1"/>
  <c r="K97" i="1"/>
  <c r="N97" i="1" s="1"/>
  <c r="L97" i="1"/>
  <c r="M97" i="1"/>
  <c r="K98" i="1"/>
  <c r="N98" i="1" s="1"/>
  <c r="L98" i="1"/>
  <c r="M98" i="1"/>
  <c r="K99" i="1"/>
  <c r="N99" i="1" s="1"/>
  <c r="L99" i="1"/>
  <c r="M99" i="1"/>
  <c r="K100" i="1"/>
  <c r="N100" i="1" s="1"/>
  <c r="L100" i="1"/>
  <c r="M100" i="1"/>
  <c r="K101" i="1"/>
  <c r="N101" i="1" s="1"/>
  <c r="L101" i="1"/>
  <c r="M101" i="1"/>
  <c r="K102" i="1"/>
  <c r="N102" i="1" s="1"/>
  <c r="L102" i="1"/>
  <c r="M102" i="1"/>
  <c r="K103" i="1"/>
  <c r="N103" i="1" s="1"/>
  <c r="L103" i="1"/>
  <c r="M103" i="1"/>
  <c r="K104" i="1"/>
  <c r="N104" i="1" s="1"/>
  <c r="L104" i="1"/>
  <c r="M104" i="1"/>
  <c r="K105" i="1"/>
  <c r="N105" i="1" s="1"/>
  <c r="L105" i="1"/>
  <c r="M105" i="1"/>
  <c r="K106" i="1"/>
  <c r="N106" i="1" s="1"/>
  <c r="L106" i="1"/>
  <c r="M106" i="1"/>
  <c r="K107" i="1"/>
  <c r="N107" i="1" s="1"/>
  <c r="L107" i="1"/>
  <c r="M107" i="1"/>
  <c r="K108" i="1"/>
  <c r="N108" i="1" s="1"/>
  <c r="L108" i="1"/>
  <c r="M108" i="1"/>
  <c r="K109" i="1"/>
  <c r="N109" i="1" s="1"/>
  <c r="L109" i="1"/>
  <c r="M109" i="1"/>
  <c r="K110" i="1"/>
  <c r="N110" i="1" s="1"/>
  <c r="L110" i="1"/>
  <c r="M110" i="1"/>
  <c r="K111" i="1"/>
  <c r="N111" i="1" s="1"/>
  <c r="L111" i="1"/>
  <c r="M111" i="1"/>
  <c r="K112" i="1"/>
  <c r="N112" i="1" s="1"/>
  <c r="L112" i="1"/>
  <c r="M112" i="1"/>
  <c r="K113" i="1"/>
  <c r="N113" i="1" s="1"/>
  <c r="L113" i="1"/>
  <c r="M113" i="1"/>
  <c r="K114" i="1"/>
  <c r="N114" i="1" s="1"/>
  <c r="L114" i="1"/>
  <c r="M114" i="1"/>
  <c r="K115" i="1"/>
  <c r="N115" i="1" s="1"/>
  <c r="L115" i="1"/>
  <c r="M115" i="1"/>
  <c r="K116" i="1"/>
  <c r="N116" i="1" s="1"/>
  <c r="L116" i="1"/>
  <c r="M116" i="1"/>
  <c r="K117" i="1"/>
  <c r="N117" i="1" s="1"/>
  <c r="L117" i="1"/>
  <c r="M117" i="1"/>
  <c r="K118" i="1"/>
  <c r="N118" i="1" s="1"/>
  <c r="L118" i="1"/>
  <c r="M118" i="1"/>
  <c r="K119" i="1"/>
  <c r="N119" i="1" s="1"/>
  <c r="L119" i="1"/>
  <c r="M119" i="1"/>
  <c r="K120" i="1"/>
  <c r="N120" i="1" s="1"/>
  <c r="L120" i="1"/>
  <c r="M120" i="1"/>
  <c r="K121" i="1"/>
  <c r="N121" i="1" s="1"/>
  <c r="L121" i="1"/>
  <c r="M121" i="1"/>
  <c r="K122" i="1"/>
  <c r="N122" i="1" s="1"/>
  <c r="L122" i="1"/>
  <c r="M122" i="1"/>
  <c r="K123" i="1"/>
  <c r="N123" i="1" s="1"/>
  <c r="L123" i="1"/>
  <c r="M123" i="1"/>
  <c r="K124" i="1"/>
  <c r="N124" i="1" s="1"/>
  <c r="L124" i="1"/>
  <c r="M124" i="1"/>
  <c r="K125" i="1"/>
  <c r="N125" i="1" s="1"/>
  <c r="L125" i="1"/>
  <c r="M125" i="1"/>
  <c r="K126" i="1"/>
  <c r="N126" i="1" s="1"/>
  <c r="L126" i="1"/>
  <c r="M126" i="1"/>
  <c r="K127" i="1"/>
  <c r="N127" i="1" s="1"/>
  <c r="L127" i="1"/>
  <c r="M127" i="1"/>
  <c r="K128" i="1"/>
  <c r="N128" i="1" s="1"/>
  <c r="L128" i="1"/>
  <c r="M128" i="1"/>
  <c r="K129" i="1"/>
  <c r="N129" i="1" s="1"/>
  <c r="L129" i="1"/>
  <c r="M129" i="1"/>
  <c r="K130" i="1"/>
  <c r="K131" i="1"/>
  <c r="N131" i="1" s="1"/>
  <c r="L131" i="1"/>
  <c r="M131" i="1"/>
  <c r="K132" i="1"/>
  <c r="N132" i="1" s="1"/>
  <c r="L132" i="1"/>
  <c r="M132" i="1"/>
  <c r="K133" i="1"/>
  <c r="N133" i="1" s="1"/>
  <c r="L133" i="1"/>
  <c r="M133" i="1"/>
  <c r="K134" i="1"/>
  <c r="N134" i="1" s="1"/>
  <c r="L134" i="1"/>
  <c r="M134" i="1"/>
  <c r="K135" i="1"/>
  <c r="N135" i="1" s="1"/>
  <c r="L135" i="1"/>
  <c r="M135" i="1"/>
  <c r="K136" i="1"/>
  <c r="N136" i="1" s="1"/>
  <c r="L136" i="1"/>
  <c r="M136" i="1"/>
  <c r="K137" i="1"/>
  <c r="N137" i="1" s="1"/>
  <c r="L137" i="1"/>
  <c r="M137" i="1"/>
  <c r="K138" i="1"/>
  <c r="N138" i="1" s="1"/>
  <c r="L138" i="1"/>
  <c r="M138" i="1"/>
  <c r="K139" i="1"/>
  <c r="N139" i="1" s="1"/>
  <c r="L139" i="1"/>
  <c r="M139" i="1"/>
  <c r="K140" i="1"/>
  <c r="N140" i="1" s="1"/>
  <c r="L140" i="1"/>
  <c r="M140" i="1"/>
  <c r="K141" i="1"/>
  <c r="N141" i="1" s="1"/>
  <c r="L141" i="1"/>
  <c r="M141" i="1"/>
  <c r="K142" i="1"/>
  <c r="N142" i="1" s="1"/>
  <c r="L142" i="1"/>
  <c r="M142" i="1"/>
  <c r="K143" i="1"/>
  <c r="N143" i="1" s="1"/>
  <c r="L143" i="1"/>
  <c r="M143" i="1"/>
  <c r="K144" i="1"/>
  <c r="N144" i="1" s="1"/>
  <c r="L144" i="1"/>
  <c r="M144" i="1"/>
  <c r="K145" i="1"/>
  <c r="N145" i="1" s="1"/>
  <c r="L145" i="1"/>
  <c r="M145" i="1"/>
  <c r="K146" i="1"/>
  <c r="N146" i="1" s="1"/>
  <c r="L146" i="1"/>
  <c r="M146" i="1"/>
  <c r="K147" i="1"/>
  <c r="N147" i="1" s="1"/>
  <c r="L147" i="1"/>
  <c r="M147" i="1"/>
  <c r="K148" i="1"/>
  <c r="N148" i="1" s="1"/>
  <c r="L148" i="1"/>
  <c r="M148" i="1"/>
  <c r="K149" i="1"/>
  <c r="N149" i="1" s="1"/>
  <c r="L149" i="1"/>
  <c r="M149" i="1"/>
  <c r="K150" i="1"/>
  <c r="N150" i="1" s="1"/>
  <c r="L150" i="1"/>
  <c r="M150" i="1"/>
  <c r="K151" i="1"/>
  <c r="N151" i="1" s="1"/>
  <c r="L151" i="1"/>
  <c r="M151" i="1"/>
  <c r="K152" i="1"/>
  <c r="N152" i="1" s="1"/>
  <c r="L152" i="1"/>
  <c r="M152" i="1"/>
  <c r="K153" i="1"/>
  <c r="N153" i="1" s="1"/>
  <c r="L153" i="1"/>
  <c r="M153" i="1"/>
  <c r="K154" i="1"/>
  <c r="N154" i="1" s="1"/>
  <c r="L154" i="1"/>
  <c r="M154" i="1"/>
  <c r="K155" i="1"/>
  <c r="N155" i="1" s="1"/>
  <c r="L155" i="1"/>
  <c r="M155" i="1"/>
  <c r="K156" i="1"/>
  <c r="N156" i="1" s="1"/>
  <c r="L156" i="1"/>
  <c r="M156" i="1"/>
  <c r="K157" i="1"/>
  <c r="N157" i="1" s="1"/>
  <c r="L157" i="1"/>
  <c r="M157" i="1"/>
  <c r="K158" i="1"/>
  <c r="N158" i="1" s="1"/>
  <c r="L158" i="1"/>
  <c r="M158" i="1"/>
  <c r="K159" i="1"/>
  <c r="N159" i="1" s="1"/>
  <c r="L159" i="1"/>
  <c r="M159" i="1"/>
  <c r="K160" i="1"/>
  <c r="N160" i="1" s="1"/>
  <c r="L160" i="1"/>
  <c r="M160" i="1"/>
  <c r="K161" i="1"/>
  <c r="N161" i="1" s="1"/>
  <c r="L161" i="1"/>
  <c r="M161" i="1"/>
  <c r="K162" i="1"/>
  <c r="N162" i="1" s="1"/>
  <c r="L162" i="1"/>
  <c r="M162" i="1"/>
  <c r="K163" i="1"/>
  <c r="N163" i="1" s="1"/>
  <c r="L163" i="1"/>
  <c r="M163" i="1"/>
  <c r="K164" i="1"/>
  <c r="N164" i="1" s="1"/>
  <c r="L164" i="1"/>
  <c r="M164" i="1"/>
  <c r="K165" i="1"/>
  <c r="N165" i="1" s="1"/>
  <c r="L165" i="1"/>
  <c r="M165" i="1"/>
  <c r="K166" i="1"/>
  <c r="N166" i="1" s="1"/>
  <c r="L166" i="1"/>
  <c r="M166" i="1"/>
  <c r="K167" i="1"/>
  <c r="N167" i="1" s="1"/>
  <c r="L167" i="1"/>
  <c r="M167" i="1"/>
  <c r="K168" i="1"/>
  <c r="N168" i="1" s="1"/>
  <c r="L168" i="1"/>
  <c r="M168" i="1"/>
  <c r="K169" i="1"/>
  <c r="N169" i="1" s="1"/>
  <c r="L169" i="1"/>
  <c r="M169" i="1"/>
  <c r="K170" i="1"/>
  <c r="N170" i="1" s="1"/>
  <c r="L170" i="1"/>
  <c r="M170" i="1"/>
  <c r="K171" i="1"/>
  <c r="N171" i="1" s="1"/>
  <c r="L171" i="1"/>
  <c r="M171" i="1"/>
  <c r="K172" i="1"/>
  <c r="N172" i="1" s="1"/>
  <c r="L172" i="1"/>
  <c r="M172" i="1"/>
  <c r="K173" i="1"/>
  <c r="N173" i="1" s="1"/>
  <c r="L173" i="1"/>
  <c r="M173" i="1"/>
  <c r="K174" i="1"/>
  <c r="N174" i="1" s="1"/>
  <c r="L174" i="1"/>
  <c r="M174" i="1"/>
  <c r="K175" i="1"/>
  <c r="N175" i="1" s="1"/>
  <c r="L175" i="1"/>
  <c r="M175" i="1"/>
  <c r="K176" i="1"/>
  <c r="N176" i="1" s="1"/>
  <c r="L176" i="1"/>
  <c r="M176" i="1"/>
  <c r="K177" i="1"/>
  <c r="N177" i="1" s="1"/>
  <c r="L177" i="1"/>
  <c r="M177" i="1"/>
  <c r="K178" i="1"/>
  <c r="N178" i="1" s="1"/>
  <c r="L178" i="1"/>
  <c r="M178" i="1"/>
  <c r="K179" i="1"/>
  <c r="N179" i="1" s="1"/>
  <c r="L179" i="1"/>
  <c r="M179" i="1"/>
  <c r="K180" i="1"/>
  <c r="N180" i="1" s="1"/>
  <c r="L180" i="1"/>
  <c r="M180" i="1"/>
  <c r="K181" i="1"/>
  <c r="N181" i="1" s="1"/>
  <c r="L181" i="1"/>
  <c r="M181" i="1"/>
  <c r="K182" i="1"/>
  <c r="N182" i="1" s="1"/>
  <c r="L182" i="1"/>
  <c r="M182" i="1"/>
  <c r="K183" i="1"/>
  <c r="N183" i="1" s="1"/>
  <c r="L183" i="1"/>
  <c r="M183" i="1"/>
  <c r="K184" i="1"/>
  <c r="N184" i="1" s="1"/>
  <c r="L184" i="1"/>
  <c r="M184" i="1"/>
  <c r="K185" i="1"/>
  <c r="N185" i="1" s="1"/>
  <c r="L185" i="1"/>
  <c r="M185" i="1"/>
  <c r="K186" i="1"/>
  <c r="N186" i="1" s="1"/>
  <c r="L186" i="1"/>
  <c r="M186" i="1"/>
  <c r="K187" i="1"/>
  <c r="N187" i="1" s="1"/>
  <c r="L187" i="1"/>
  <c r="M187" i="1"/>
  <c r="K188" i="1"/>
  <c r="N188" i="1" s="1"/>
  <c r="L188" i="1"/>
  <c r="M188" i="1"/>
  <c r="K189" i="1"/>
  <c r="N189" i="1" s="1"/>
  <c r="L189" i="1"/>
  <c r="M189" i="1"/>
  <c r="K190" i="1"/>
  <c r="N190" i="1" s="1"/>
  <c r="L190" i="1"/>
  <c r="M190" i="1"/>
  <c r="K191" i="1"/>
  <c r="N191" i="1" s="1"/>
  <c r="L191" i="1"/>
  <c r="M191" i="1"/>
  <c r="K192" i="1"/>
  <c r="N192" i="1" s="1"/>
  <c r="L192" i="1"/>
  <c r="M192" i="1"/>
  <c r="K193" i="1"/>
  <c r="N193" i="1" s="1"/>
  <c r="L193" i="1"/>
  <c r="M193" i="1"/>
  <c r="K194" i="1"/>
  <c r="N194" i="1" s="1"/>
  <c r="L194" i="1"/>
  <c r="M194" i="1"/>
  <c r="K195" i="1"/>
  <c r="N195" i="1" s="1"/>
  <c r="L195" i="1"/>
  <c r="M195" i="1"/>
  <c r="K196" i="1"/>
  <c r="N196" i="1" s="1"/>
  <c r="L196" i="1"/>
  <c r="M196" i="1"/>
  <c r="K197" i="1"/>
  <c r="N197" i="1" s="1"/>
  <c r="L197" i="1"/>
  <c r="M197" i="1"/>
  <c r="K198" i="1"/>
  <c r="N198" i="1" s="1"/>
  <c r="L198" i="1"/>
  <c r="M198" i="1"/>
  <c r="K199" i="1"/>
  <c r="N199" i="1" s="1"/>
  <c r="L199" i="1"/>
  <c r="M199" i="1"/>
  <c r="K200" i="1"/>
  <c r="N200" i="1" s="1"/>
  <c r="L200" i="1"/>
  <c r="M200" i="1"/>
  <c r="K201" i="1"/>
  <c r="N201" i="1" s="1"/>
  <c r="L201" i="1"/>
  <c r="M201" i="1"/>
  <c r="K202" i="1"/>
  <c r="N202" i="1" s="1"/>
  <c r="L202" i="1"/>
  <c r="M202" i="1"/>
  <c r="K203" i="1"/>
  <c r="N203" i="1" s="1"/>
  <c r="L203" i="1"/>
  <c r="M203" i="1"/>
  <c r="K204" i="1"/>
  <c r="N204" i="1" s="1"/>
  <c r="L204" i="1"/>
  <c r="M204" i="1"/>
  <c r="K205" i="1"/>
  <c r="N205" i="1" s="1"/>
  <c r="L205" i="1"/>
  <c r="M205" i="1"/>
  <c r="K206" i="1"/>
  <c r="N206" i="1" s="1"/>
  <c r="L206" i="1"/>
  <c r="M206" i="1"/>
  <c r="K207" i="1"/>
  <c r="N207" i="1" s="1"/>
  <c r="L207" i="1"/>
  <c r="M207" i="1"/>
  <c r="K208" i="1"/>
  <c r="N208" i="1" s="1"/>
  <c r="L208" i="1"/>
  <c r="M208" i="1"/>
  <c r="K209" i="1"/>
  <c r="N209" i="1" s="1"/>
  <c r="L209" i="1"/>
  <c r="M209" i="1"/>
  <c r="K210" i="1"/>
  <c r="N210" i="1" s="1"/>
  <c r="L210" i="1"/>
  <c r="M210" i="1"/>
  <c r="K211" i="1"/>
  <c r="N211" i="1" s="1"/>
  <c r="L211" i="1"/>
  <c r="M211" i="1"/>
  <c r="K212" i="1"/>
  <c r="N212" i="1" s="1"/>
  <c r="L212" i="1"/>
  <c r="M212" i="1"/>
  <c r="K213" i="1"/>
  <c r="N213" i="1" s="1"/>
  <c r="L213" i="1"/>
  <c r="M213" i="1"/>
  <c r="K214" i="1"/>
  <c r="N214" i="1" s="1"/>
  <c r="L214" i="1"/>
  <c r="M214" i="1"/>
  <c r="K215" i="1"/>
  <c r="N215" i="1" s="1"/>
  <c r="L215" i="1"/>
  <c r="M215" i="1"/>
  <c r="K216" i="1"/>
  <c r="N216" i="1" s="1"/>
  <c r="L216" i="1"/>
  <c r="M216" i="1"/>
  <c r="K217" i="1"/>
  <c r="N217" i="1" s="1"/>
  <c r="L217" i="1"/>
  <c r="M217" i="1"/>
  <c r="K218" i="1"/>
  <c r="N218" i="1" s="1"/>
  <c r="L218" i="1"/>
  <c r="M218" i="1"/>
  <c r="K219" i="1"/>
  <c r="N219" i="1" s="1"/>
  <c r="L219" i="1"/>
  <c r="M219" i="1"/>
  <c r="K220" i="1"/>
  <c r="N220" i="1" s="1"/>
  <c r="L220" i="1"/>
  <c r="M220" i="1"/>
  <c r="K221" i="1"/>
  <c r="N221" i="1" s="1"/>
  <c r="L221" i="1"/>
  <c r="M221" i="1"/>
  <c r="K222" i="1"/>
  <c r="N222" i="1" s="1"/>
  <c r="L222" i="1"/>
  <c r="M222" i="1"/>
  <c r="K223" i="1"/>
  <c r="N223" i="1" s="1"/>
  <c r="L223" i="1"/>
  <c r="M223" i="1"/>
  <c r="K224" i="1"/>
  <c r="N224" i="1" s="1"/>
  <c r="L224" i="1"/>
  <c r="M224" i="1"/>
  <c r="K225" i="1"/>
  <c r="N225" i="1" s="1"/>
  <c r="L225" i="1"/>
  <c r="M225" i="1"/>
  <c r="K226" i="1"/>
  <c r="N226" i="1" s="1"/>
  <c r="L226" i="1"/>
  <c r="M226" i="1"/>
  <c r="K227" i="1"/>
  <c r="N227" i="1" s="1"/>
  <c r="L227" i="1"/>
  <c r="M227" i="1"/>
  <c r="K228" i="1"/>
  <c r="N228" i="1" s="1"/>
  <c r="L228" i="1"/>
  <c r="M228" i="1"/>
  <c r="K229" i="1"/>
  <c r="N229" i="1" s="1"/>
  <c r="L229" i="1"/>
  <c r="M229" i="1"/>
  <c r="K230" i="1"/>
  <c r="N230" i="1" s="1"/>
  <c r="L230" i="1"/>
  <c r="M230" i="1"/>
  <c r="K231" i="1"/>
  <c r="N231" i="1" s="1"/>
  <c r="L231" i="1"/>
  <c r="M231" i="1"/>
  <c r="K232" i="1"/>
  <c r="N232" i="1" s="1"/>
  <c r="L232" i="1"/>
  <c r="M232" i="1"/>
  <c r="K233" i="1"/>
  <c r="N233" i="1" s="1"/>
  <c r="L233" i="1"/>
  <c r="M233" i="1"/>
  <c r="K234" i="1"/>
  <c r="N234" i="1" s="1"/>
  <c r="L234" i="1"/>
  <c r="M234" i="1"/>
  <c r="K235" i="1"/>
  <c r="N235" i="1" s="1"/>
  <c r="L235" i="1"/>
  <c r="M235" i="1"/>
  <c r="K236" i="1"/>
  <c r="N236" i="1" s="1"/>
  <c r="L236" i="1"/>
  <c r="M236" i="1"/>
  <c r="K237" i="1"/>
  <c r="N237" i="1" s="1"/>
  <c r="L237" i="1"/>
  <c r="M237" i="1"/>
  <c r="K238" i="1"/>
  <c r="N238" i="1" s="1"/>
  <c r="L238" i="1"/>
  <c r="M238" i="1"/>
  <c r="K239" i="1"/>
  <c r="N239" i="1" s="1"/>
  <c r="L239" i="1"/>
  <c r="M239" i="1"/>
  <c r="K240" i="1"/>
  <c r="N240" i="1" s="1"/>
  <c r="L240" i="1"/>
  <c r="M240" i="1"/>
  <c r="K241" i="1"/>
  <c r="N241" i="1" s="1"/>
  <c r="L241" i="1"/>
  <c r="M241" i="1"/>
  <c r="K242" i="1"/>
  <c r="N242" i="1" s="1"/>
  <c r="L242" i="1"/>
  <c r="M242" i="1"/>
  <c r="K243" i="1"/>
  <c r="N243" i="1" s="1"/>
  <c r="L243" i="1"/>
  <c r="M243" i="1"/>
  <c r="K244" i="1"/>
  <c r="N244" i="1" s="1"/>
  <c r="L244" i="1"/>
  <c r="M244" i="1"/>
  <c r="K245" i="1"/>
  <c r="N245" i="1" s="1"/>
  <c r="L245" i="1"/>
  <c r="M245" i="1"/>
  <c r="K246" i="1"/>
  <c r="N246" i="1" s="1"/>
  <c r="L246" i="1"/>
  <c r="M246" i="1"/>
  <c r="K247" i="1"/>
  <c r="N247" i="1" s="1"/>
  <c r="L247" i="1"/>
  <c r="M247" i="1"/>
  <c r="K248" i="1"/>
  <c r="N248" i="1" s="1"/>
  <c r="L248" i="1"/>
  <c r="M248" i="1"/>
  <c r="K249" i="1"/>
  <c r="N249" i="1" s="1"/>
  <c r="L249" i="1"/>
  <c r="M249" i="1"/>
  <c r="K250" i="1"/>
  <c r="N250" i="1" s="1"/>
  <c r="L250" i="1"/>
  <c r="M250" i="1"/>
  <c r="K251" i="1"/>
  <c r="N251" i="1" s="1"/>
  <c r="L251" i="1"/>
  <c r="M251" i="1"/>
  <c r="K252" i="1"/>
  <c r="N252" i="1" s="1"/>
  <c r="L252" i="1"/>
  <c r="M252" i="1"/>
  <c r="K253" i="1"/>
  <c r="N253" i="1" s="1"/>
  <c r="L253" i="1"/>
  <c r="M253" i="1"/>
  <c r="K254" i="1"/>
  <c r="N254" i="1" s="1"/>
  <c r="L254" i="1"/>
  <c r="M254" i="1"/>
  <c r="K255" i="1"/>
  <c r="N255" i="1" s="1"/>
  <c r="L255" i="1"/>
  <c r="M255" i="1"/>
  <c r="K256" i="1"/>
  <c r="N256" i="1" s="1"/>
  <c r="L256" i="1"/>
  <c r="M256" i="1"/>
  <c r="K257" i="1"/>
  <c r="N257" i="1" s="1"/>
  <c r="L257" i="1"/>
  <c r="M257" i="1"/>
  <c r="K258" i="1"/>
  <c r="N258" i="1" s="1"/>
  <c r="L258" i="1"/>
  <c r="M258" i="1"/>
  <c r="K259" i="1"/>
  <c r="N259" i="1" s="1"/>
  <c r="L259" i="1"/>
  <c r="M259" i="1"/>
  <c r="K260" i="1"/>
  <c r="N260" i="1" s="1"/>
  <c r="L260" i="1"/>
  <c r="M260" i="1"/>
  <c r="K261" i="1"/>
  <c r="N261" i="1" s="1"/>
  <c r="L261" i="1"/>
  <c r="M261" i="1"/>
  <c r="K262" i="1"/>
  <c r="N262" i="1" s="1"/>
  <c r="L262" i="1"/>
  <c r="M262" i="1"/>
  <c r="K263" i="1"/>
  <c r="N263" i="1" s="1"/>
  <c r="L263" i="1"/>
  <c r="M263" i="1"/>
  <c r="K264" i="1"/>
  <c r="N264" i="1" s="1"/>
  <c r="L264" i="1"/>
  <c r="M264" i="1"/>
  <c r="K265" i="1"/>
  <c r="N265" i="1" s="1"/>
  <c r="L265" i="1"/>
  <c r="M265" i="1"/>
  <c r="K266" i="1"/>
  <c r="N266" i="1" s="1"/>
  <c r="L266" i="1"/>
  <c r="M266" i="1"/>
  <c r="K267" i="1"/>
  <c r="N267" i="1" s="1"/>
  <c r="L267" i="1"/>
  <c r="M267" i="1"/>
  <c r="K268" i="1"/>
  <c r="N268" i="1" s="1"/>
  <c r="L268" i="1"/>
  <c r="M268" i="1"/>
  <c r="K269" i="1"/>
  <c r="K270" i="1"/>
  <c r="K271" i="1"/>
  <c r="K272" i="1"/>
  <c r="K273" i="1"/>
  <c r="K274" i="1"/>
  <c r="N274" i="1" s="1"/>
  <c r="L274" i="1"/>
  <c r="M274" i="1"/>
  <c r="K275" i="1"/>
  <c r="N275" i="1" s="1"/>
  <c r="L275" i="1"/>
  <c r="M275" i="1"/>
  <c r="K276" i="1"/>
  <c r="N276" i="1" s="1"/>
  <c r="L276" i="1"/>
  <c r="M276" i="1"/>
  <c r="K277" i="1"/>
  <c r="N277" i="1" s="1"/>
  <c r="L277" i="1"/>
  <c r="M277" i="1"/>
  <c r="K278" i="1"/>
  <c r="N278" i="1" s="1"/>
  <c r="L278" i="1"/>
  <c r="M278" i="1"/>
  <c r="K279" i="1"/>
  <c r="N279" i="1" s="1"/>
  <c r="L279" i="1"/>
  <c r="M279" i="1"/>
  <c r="K280" i="1"/>
  <c r="N280" i="1" s="1"/>
  <c r="L280" i="1"/>
  <c r="M280" i="1"/>
  <c r="K281" i="1"/>
  <c r="N281" i="1" s="1"/>
  <c r="L281" i="1"/>
  <c r="M281" i="1"/>
  <c r="K282" i="1"/>
  <c r="N282" i="1" s="1"/>
  <c r="L282" i="1"/>
  <c r="M282" i="1"/>
  <c r="K283" i="1"/>
  <c r="N283" i="1" s="1"/>
  <c r="L283" i="1"/>
  <c r="M283" i="1"/>
  <c r="K284" i="1"/>
  <c r="N284" i="1" s="1"/>
  <c r="L284" i="1"/>
  <c r="M284" i="1"/>
  <c r="K285" i="1"/>
  <c r="N285" i="1" s="1"/>
  <c r="L285" i="1"/>
  <c r="M285" i="1"/>
  <c r="K286" i="1"/>
  <c r="N286" i="1" s="1"/>
  <c r="L286" i="1"/>
  <c r="M286" i="1"/>
  <c r="K287" i="1"/>
  <c r="N287" i="1" s="1"/>
  <c r="L287" i="1"/>
  <c r="M287" i="1"/>
  <c r="K288" i="1"/>
  <c r="N288" i="1" s="1"/>
  <c r="L288" i="1"/>
  <c r="M288" i="1"/>
  <c r="K289" i="1"/>
  <c r="N289" i="1" s="1"/>
  <c r="L289" i="1"/>
  <c r="M289" i="1"/>
  <c r="K290" i="1"/>
  <c r="N290" i="1" s="1"/>
  <c r="L290" i="1"/>
  <c r="M290" i="1"/>
  <c r="K291" i="1"/>
  <c r="N291" i="1" s="1"/>
  <c r="L291" i="1"/>
  <c r="M291" i="1"/>
  <c r="K292" i="1"/>
  <c r="N292" i="1" s="1"/>
  <c r="L292" i="1"/>
  <c r="M292" i="1"/>
  <c r="K293" i="1"/>
  <c r="N293" i="1" s="1"/>
  <c r="L293" i="1"/>
  <c r="M293" i="1"/>
  <c r="K294" i="1"/>
  <c r="N294" i="1" s="1"/>
  <c r="L294" i="1"/>
  <c r="M294" i="1"/>
  <c r="K295" i="1"/>
  <c r="N295" i="1" s="1"/>
  <c r="L295" i="1"/>
  <c r="M295" i="1"/>
  <c r="K296" i="1"/>
  <c r="N296" i="1" s="1"/>
  <c r="L296" i="1"/>
  <c r="M296" i="1"/>
  <c r="K297" i="1"/>
  <c r="N297" i="1" s="1"/>
  <c r="L297" i="1"/>
  <c r="M297" i="1"/>
  <c r="K298" i="1"/>
  <c r="N298" i="1" s="1"/>
  <c r="L298" i="1"/>
  <c r="M298" i="1"/>
  <c r="K299" i="1"/>
  <c r="N299" i="1" s="1"/>
  <c r="L299" i="1"/>
  <c r="M299" i="1"/>
  <c r="K300" i="1"/>
  <c r="N300" i="1" s="1"/>
  <c r="L300" i="1"/>
  <c r="M300" i="1"/>
  <c r="K301" i="1"/>
  <c r="N301" i="1" s="1"/>
  <c r="L301" i="1"/>
  <c r="M301" i="1"/>
  <c r="K302" i="1"/>
  <c r="N302" i="1" s="1"/>
  <c r="L302" i="1"/>
  <c r="M302" i="1"/>
  <c r="K303" i="1"/>
  <c r="N303" i="1" s="1"/>
  <c r="L303" i="1"/>
  <c r="M303" i="1"/>
  <c r="K304" i="1"/>
  <c r="N304" i="1" s="1"/>
  <c r="L304" i="1"/>
  <c r="M304" i="1"/>
  <c r="K305" i="1"/>
  <c r="N305" i="1" s="1"/>
  <c r="L305" i="1"/>
  <c r="M305" i="1"/>
  <c r="K306" i="1"/>
  <c r="N306" i="1" s="1"/>
  <c r="L306" i="1"/>
  <c r="M306" i="1"/>
  <c r="K307" i="1"/>
  <c r="N307" i="1" s="1"/>
  <c r="L307" i="1"/>
  <c r="M307" i="1"/>
  <c r="K308" i="1"/>
  <c r="N308" i="1" s="1"/>
  <c r="L308" i="1"/>
  <c r="M308" i="1"/>
  <c r="K309" i="1"/>
  <c r="N309" i="1" s="1"/>
  <c r="L309" i="1"/>
  <c r="M309" i="1"/>
  <c r="K310" i="1"/>
  <c r="N310" i="1" s="1"/>
  <c r="L310" i="1"/>
  <c r="M310" i="1"/>
  <c r="K311" i="1"/>
  <c r="N311" i="1" s="1"/>
  <c r="L311" i="1"/>
  <c r="M311" i="1"/>
  <c r="K312" i="1"/>
  <c r="N312" i="1" s="1"/>
  <c r="L312" i="1"/>
  <c r="M312" i="1"/>
  <c r="K313" i="1"/>
  <c r="N313" i="1" s="1"/>
  <c r="L313" i="1"/>
  <c r="M313" i="1"/>
  <c r="K314" i="1"/>
  <c r="N314" i="1" s="1"/>
  <c r="L314" i="1"/>
  <c r="M314" i="1"/>
  <c r="K315" i="1"/>
  <c r="N315" i="1" s="1"/>
  <c r="L315" i="1"/>
  <c r="M315" i="1"/>
  <c r="K316" i="1"/>
  <c r="N316" i="1" s="1"/>
  <c r="L316" i="1"/>
  <c r="M316" i="1"/>
  <c r="K317" i="1"/>
  <c r="N317" i="1" s="1"/>
  <c r="L317" i="1"/>
  <c r="M317" i="1"/>
  <c r="K318" i="1"/>
  <c r="N318" i="1" s="1"/>
  <c r="L318" i="1"/>
  <c r="M318" i="1"/>
  <c r="K319" i="1"/>
  <c r="N319" i="1" s="1"/>
  <c r="L319" i="1"/>
  <c r="M319" i="1"/>
  <c r="K320" i="1"/>
  <c r="N320" i="1" s="1"/>
  <c r="L320" i="1"/>
  <c r="M320" i="1"/>
  <c r="K321" i="1"/>
  <c r="N321" i="1" s="1"/>
  <c r="L321" i="1"/>
  <c r="M321" i="1"/>
  <c r="K322" i="1"/>
  <c r="N322" i="1" s="1"/>
  <c r="L322" i="1"/>
  <c r="L4" i="1" s="1"/>
  <c r="M322" i="1"/>
  <c r="K323" i="1"/>
  <c r="N323" i="1" s="1"/>
  <c r="L323" i="1"/>
  <c r="M323" i="1"/>
  <c r="K324" i="1"/>
  <c r="N324" i="1" s="1"/>
  <c r="L324" i="1"/>
  <c r="M324" i="1"/>
  <c r="K325" i="1"/>
  <c r="N325" i="1" s="1"/>
  <c r="L325" i="1"/>
  <c r="M325" i="1"/>
  <c r="K326" i="1"/>
  <c r="N326" i="1" s="1"/>
  <c r="L326" i="1"/>
  <c r="M326" i="1"/>
  <c r="K327" i="1"/>
  <c r="N327" i="1" s="1"/>
  <c r="L327" i="1"/>
  <c r="M327" i="1"/>
  <c r="K328" i="1"/>
  <c r="N328" i="1" s="1"/>
  <c r="L328" i="1"/>
  <c r="M328" i="1"/>
  <c r="K329" i="1"/>
  <c r="N329" i="1" s="1"/>
  <c r="L329" i="1"/>
  <c r="M329" i="1"/>
  <c r="K330" i="1"/>
  <c r="N330" i="1" s="1"/>
  <c r="L330" i="1"/>
  <c r="M330" i="1"/>
  <c r="K331" i="1"/>
  <c r="N331" i="1" s="1"/>
  <c r="L331" i="1"/>
  <c r="M331" i="1"/>
  <c r="K332" i="1"/>
  <c r="N332" i="1" s="1"/>
  <c r="L332" i="1"/>
  <c r="M332" i="1"/>
  <c r="K333" i="1"/>
  <c r="N333" i="1" s="1"/>
  <c r="L333" i="1"/>
  <c r="M333" i="1"/>
  <c r="K334" i="1"/>
  <c r="N334" i="1" s="1"/>
  <c r="L334" i="1"/>
  <c r="M334" i="1"/>
  <c r="K335" i="1"/>
  <c r="N335" i="1" s="1"/>
  <c r="L335" i="1"/>
  <c r="M335" i="1"/>
  <c r="K336" i="1"/>
  <c r="N336" i="1" s="1"/>
  <c r="L336" i="1"/>
  <c r="M336" i="1"/>
  <c r="K337" i="1"/>
  <c r="N337" i="1" s="1"/>
  <c r="L337" i="1"/>
  <c r="M337" i="1"/>
  <c r="K338" i="1"/>
  <c r="N338" i="1" s="1"/>
  <c r="L338" i="1"/>
  <c r="M338" i="1"/>
  <c r="K339" i="1"/>
  <c r="N339" i="1" s="1"/>
  <c r="L339" i="1"/>
  <c r="M339" i="1"/>
  <c r="K340" i="1"/>
  <c r="N340" i="1" s="1"/>
  <c r="L340" i="1"/>
  <c r="M340" i="1"/>
  <c r="K341" i="1"/>
  <c r="N341" i="1" s="1"/>
  <c r="L341" i="1"/>
  <c r="M341" i="1"/>
  <c r="K342" i="1"/>
  <c r="N342" i="1" s="1"/>
  <c r="L342" i="1"/>
  <c r="M342" i="1"/>
  <c r="K343" i="1"/>
  <c r="N343" i="1" s="1"/>
  <c r="L343" i="1"/>
  <c r="M343" i="1"/>
  <c r="K344" i="1"/>
  <c r="N344" i="1" s="1"/>
  <c r="L344" i="1"/>
  <c r="M344" i="1"/>
  <c r="K345" i="1"/>
  <c r="N345" i="1" s="1"/>
  <c r="L345" i="1"/>
  <c r="M345" i="1"/>
  <c r="K346" i="1"/>
  <c r="N346" i="1" s="1"/>
  <c r="L346" i="1"/>
  <c r="M346" i="1"/>
  <c r="K347" i="1"/>
  <c r="N347" i="1" s="1"/>
  <c r="L347" i="1"/>
  <c r="M347" i="1"/>
  <c r="K348" i="1"/>
  <c r="N348" i="1" s="1"/>
  <c r="L348" i="1"/>
  <c r="M348" i="1"/>
  <c r="K349" i="1"/>
  <c r="N349" i="1" s="1"/>
  <c r="L349" i="1"/>
  <c r="M349" i="1"/>
  <c r="K350" i="1"/>
  <c r="N350" i="1" s="1"/>
  <c r="L350" i="1"/>
  <c r="M350" i="1"/>
  <c r="K351" i="1"/>
  <c r="N351" i="1" s="1"/>
  <c r="L351" i="1"/>
  <c r="M351" i="1"/>
  <c r="K352" i="1"/>
  <c r="N352" i="1" s="1"/>
  <c r="L352" i="1"/>
  <c r="M352" i="1"/>
  <c r="K353" i="1"/>
  <c r="N353" i="1" s="1"/>
  <c r="L353" i="1"/>
  <c r="M353" i="1"/>
  <c r="K354" i="1"/>
  <c r="N354" i="1" s="1"/>
  <c r="L354" i="1"/>
  <c r="M354" i="1"/>
  <c r="K355" i="1"/>
  <c r="N355" i="1" s="1"/>
  <c r="L355" i="1"/>
  <c r="M355" i="1"/>
  <c r="K356" i="1"/>
  <c r="N356" i="1" s="1"/>
  <c r="L356" i="1"/>
  <c r="M356" i="1"/>
  <c r="K357" i="1"/>
  <c r="N357" i="1" s="1"/>
  <c r="L357" i="1"/>
  <c r="M357" i="1"/>
  <c r="K358" i="1"/>
  <c r="N358" i="1" s="1"/>
  <c r="L358" i="1"/>
  <c r="M358" i="1"/>
  <c r="K359" i="1"/>
  <c r="N359" i="1" s="1"/>
  <c r="L359" i="1"/>
  <c r="M359" i="1"/>
  <c r="K360" i="1"/>
  <c r="N360" i="1" s="1"/>
  <c r="L360" i="1"/>
  <c r="M360" i="1"/>
  <c r="K361" i="1"/>
  <c r="N361" i="1" s="1"/>
  <c r="L361" i="1"/>
  <c r="M361" i="1"/>
  <c r="K362" i="1"/>
  <c r="N362" i="1" s="1"/>
  <c r="L362" i="1"/>
  <c r="M362" i="1"/>
  <c r="K363" i="1"/>
  <c r="N363" i="1" s="1"/>
  <c r="L363" i="1"/>
  <c r="M363" i="1"/>
  <c r="K364" i="1"/>
  <c r="N364" i="1" s="1"/>
  <c r="L364" i="1"/>
  <c r="M364" i="1"/>
  <c r="K365" i="1"/>
  <c r="N365" i="1" s="1"/>
  <c r="L365" i="1"/>
  <c r="M365" i="1"/>
  <c r="K366" i="1"/>
  <c r="N366" i="1" s="1"/>
  <c r="L366" i="1"/>
  <c r="M366" i="1"/>
  <c r="K367" i="1"/>
  <c r="N367" i="1" s="1"/>
  <c r="L367" i="1"/>
  <c r="M367" i="1"/>
  <c r="K368" i="1"/>
  <c r="N368" i="1" s="1"/>
  <c r="L368" i="1"/>
  <c r="M368" i="1"/>
  <c r="K369" i="1"/>
  <c r="N369" i="1" s="1"/>
  <c r="L369" i="1"/>
  <c r="M369" i="1"/>
  <c r="K370" i="1"/>
  <c r="N370" i="1" s="1"/>
  <c r="L370" i="1"/>
  <c r="M370" i="1"/>
  <c r="K371" i="1"/>
  <c r="N371" i="1" s="1"/>
  <c r="L371" i="1"/>
  <c r="M371" i="1"/>
  <c r="K372" i="1"/>
  <c r="N372" i="1" s="1"/>
  <c r="L372" i="1"/>
  <c r="M372" i="1"/>
  <c r="K373" i="1"/>
  <c r="N373" i="1" s="1"/>
  <c r="L373" i="1"/>
  <c r="M373" i="1"/>
  <c r="K374" i="1"/>
  <c r="N374" i="1" s="1"/>
  <c r="L374" i="1"/>
  <c r="M374" i="1"/>
  <c r="K375" i="1"/>
  <c r="N375" i="1" s="1"/>
  <c r="L375" i="1"/>
  <c r="M375" i="1"/>
  <c r="K376" i="1"/>
  <c r="N376" i="1" s="1"/>
  <c r="L376" i="1"/>
  <c r="M376" i="1"/>
  <c r="K377" i="1"/>
  <c r="N377" i="1" s="1"/>
  <c r="L377" i="1"/>
  <c r="M377" i="1"/>
  <c r="K378" i="1"/>
  <c r="N378" i="1" s="1"/>
  <c r="L378" i="1"/>
  <c r="M378" i="1"/>
  <c r="K379" i="1"/>
  <c r="N379" i="1" s="1"/>
  <c r="L379" i="1"/>
  <c r="M379" i="1"/>
  <c r="K380" i="1"/>
  <c r="N380" i="1" s="1"/>
  <c r="L380" i="1"/>
  <c r="M380" i="1"/>
  <c r="K381" i="1"/>
  <c r="N381" i="1" s="1"/>
  <c r="L381" i="1"/>
  <c r="M381" i="1"/>
  <c r="K382" i="1"/>
  <c r="N382" i="1" s="1"/>
  <c r="L382" i="1"/>
  <c r="M382" i="1"/>
  <c r="K383" i="1"/>
  <c r="N383" i="1" s="1"/>
  <c r="L383" i="1"/>
  <c r="M383" i="1"/>
  <c r="K384" i="1"/>
  <c r="N384" i="1" s="1"/>
  <c r="L384" i="1"/>
  <c r="M384" i="1"/>
  <c r="K385" i="1"/>
  <c r="N385" i="1" s="1"/>
  <c r="L385" i="1"/>
  <c r="M385" i="1"/>
  <c r="K386" i="1"/>
  <c r="N386" i="1" s="1"/>
  <c r="L386" i="1"/>
  <c r="M386" i="1"/>
  <c r="K387" i="1"/>
  <c r="N387" i="1" s="1"/>
  <c r="L387" i="1"/>
  <c r="M387" i="1"/>
  <c r="K388" i="1"/>
  <c r="N388" i="1" s="1"/>
  <c r="L388" i="1"/>
  <c r="M388" i="1"/>
  <c r="K389" i="1"/>
  <c r="N389" i="1" s="1"/>
  <c r="L389" i="1"/>
  <c r="M389" i="1"/>
  <c r="K390" i="1"/>
  <c r="N390" i="1" s="1"/>
  <c r="L390" i="1"/>
  <c r="M390" i="1"/>
  <c r="K391" i="1"/>
  <c r="N391" i="1" s="1"/>
  <c r="L391" i="1"/>
  <c r="M391" i="1"/>
  <c r="K392" i="1"/>
  <c r="N392" i="1" s="1"/>
  <c r="L392" i="1"/>
  <c r="M392" i="1"/>
  <c r="K393" i="1"/>
  <c r="N393" i="1" s="1"/>
  <c r="L393" i="1"/>
  <c r="M393" i="1"/>
  <c r="K394" i="1"/>
  <c r="N394" i="1" s="1"/>
  <c r="L394" i="1"/>
  <c r="M394" i="1"/>
  <c r="K395" i="1"/>
  <c r="N395" i="1" s="1"/>
  <c r="L395" i="1"/>
  <c r="M395" i="1"/>
  <c r="K396" i="1"/>
  <c r="N396" i="1" s="1"/>
  <c r="L396" i="1"/>
  <c r="M396" i="1"/>
  <c r="K397" i="1"/>
  <c r="N397" i="1" s="1"/>
  <c r="L397" i="1"/>
  <c r="M397" i="1"/>
  <c r="K398" i="1"/>
  <c r="N398" i="1" s="1"/>
  <c r="L398" i="1"/>
  <c r="M398" i="1"/>
  <c r="K399" i="1"/>
  <c r="N399" i="1" s="1"/>
  <c r="L399" i="1"/>
  <c r="M399" i="1"/>
  <c r="K400" i="1"/>
  <c r="N400" i="1" s="1"/>
  <c r="L400" i="1"/>
  <c r="M400" i="1"/>
  <c r="K401" i="1"/>
  <c r="N401" i="1" s="1"/>
  <c r="L401" i="1"/>
  <c r="M401" i="1"/>
  <c r="K402" i="1"/>
  <c r="K403" i="1"/>
  <c r="N403" i="1" s="1"/>
  <c r="L403" i="1"/>
  <c r="M403" i="1"/>
  <c r="K404" i="1"/>
  <c r="N404" i="1" s="1"/>
  <c r="L404" i="1"/>
  <c r="M404" i="1"/>
  <c r="K405" i="1"/>
  <c r="N405" i="1" s="1"/>
  <c r="L405" i="1"/>
  <c r="M405" i="1"/>
  <c r="K406" i="1"/>
  <c r="N406" i="1" s="1"/>
  <c r="L406" i="1"/>
  <c r="M406" i="1"/>
  <c r="K407" i="1"/>
  <c r="N407" i="1" s="1"/>
  <c r="L407" i="1"/>
  <c r="M407" i="1"/>
  <c r="K408" i="1"/>
  <c r="N408" i="1" s="1"/>
  <c r="L408" i="1"/>
  <c r="M408" i="1"/>
  <c r="K409" i="1"/>
  <c r="N409" i="1" s="1"/>
  <c r="L409" i="1"/>
  <c r="M409" i="1"/>
  <c r="K410" i="1"/>
  <c r="N410" i="1" s="1"/>
  <c r="L410" i="1"/>
  <c r="M410" i="1"/>
  <c r="K411" i="1"/>
  <c r="N411" i="1" s="1"/>
  <c r="L411" i="1"/>
  <c r="M411" i="1"/>
  <c r="K412" i="1"/>
  <c r="N412" i="1" s="1"/>
  <c r="L412" i="1"/>
  <c r="M412" i="1"/>
  <c r="K413" i="1"/>
  <c r="N413" i="1" s="1"/>
  <c r="L413" i="1"/>
  <c r="M413" i="1"/>
  <c r="K414" i="1"/>
  <c r="N414" i="1" s="1"/>
  <c r="L414" i="1"/>
  <c r="M414" i="1"/>
  <c r="K415" i="1"/>
  <c r="K416" i="1"/>
  <c r="K417" i="1"/>
  <c r="K418" i="1"/>
  <c r="K419" i="1"/>
  <c r="N419" i="1" s="1"/>
  <c r="L419" i="1"/>
  <c r="M419" i="1"/>
  <c r="K420" i="1"/>
  <c r="N420" i="1" s="1"/>
  <c r="L420" i="1"/>
  <c r="M420" i="1"/>
  <c r="K421" i="1"/>
  <c r="N421" i="1" s="1"/>
  <c r="L421" i="1"/>
  <c r="M421" i="1"/>
  <c r="K422" i="1"/>
  <c r="K423" i="1"/>
  <c r="N423" i="1" s="1"/>
  <c r="L423" i="1"/>
  <c r="M423" i="1"/>
  <c r="K424" i="1"/>
  <c r="N424" i="1" s="1"/>
  <c r="L424" i="1"/>
  <c r="M424" i="1"/>
  <c r="K425" i="1"/>
  <c r="K426" i="1"/>
  <c r="N426" i="1" s="1"/>
  <c r="L426" i="1"/>
  <c r="M426" i="1"/>
  <c r="K427" i="1"/>
  <c r="N427" i="1" s="1"/>
  <c r="L427" i="1"/>
  <c r="M427" i="1"/>
  <c r="K428" i="1"/>
  <c r="N428" i="1" s="1"/>
  <c r="L428" i="1"/>
  <c r="M428" i="1"/>
  <c r="K429" i="1"/>
  <c r="N429" i="1" s="1"/>
  <c r="L429" i="1"/>
  <c r="M429" i="1"/>
  <c r="K430" i="1"/>
  <c r="N430" i="1" s="1"/>
  <c r="L430" i="1"/>
  <c r="M430" i="1"/>
  <c r="K431" i="1"/>
  <c r="N431" i="1" s="1"/>
  <c r="L431" i="1"/>
  <c r="M431" i="1"/>
  <c r="K432" i="1"/>
  <c r="N432" i="1" s="1"/>
  <c r="L432" i="1"/>
  <c r="M432" i="1"/>
  <c r="K433" i="1"/>
  <c r="N433" i="1" s="1"/>
  <c r="L433" i="1"/>
  <c r="M433" i="1"/>
  <c r="K434" i="1"/>
  <c r="N434" i="1" s="1"/>
  <c r="L434" i="1"/>
  <c r="M434" i="1"/>
  <c r="K435" i="1"/>
  <c r="N435" i="1" s="1"/>
  <c r="L435" i="1"/>
  <c r="M435" i="1"/>
  <c r="K436" i="1"/>
  <c r="N436" i="1" s="1"/>
  <c r="L436" i="1"/>
  <c r="M436" i="1"/>
  <c r="K437" i="1"/>
  <c r="N437" i="1" s="1"/>
  <c r="L437" i="1"/>
  <c r="M437" i="1"/>
  <c r="K438" i="1"/>
  <c r="N438" i="1" s="1"/>
  <c r="L438" i="1"/>
  <c r="M438" i="1"/>
  <c r="K439" i="1"/>
  <c r="N439" i="1" s="1"/>
  <c r="L439" i="1"/>
  <c r="M439" i="1"/>
  <c r="K440" i="1"/>
  <c r="N440" i="1" s="1"/>
  <c r="L440" i="1"/>
  <c r="M440" i="1"/>
  <c r="K441" i="1"/>
  <c r="N441" i="1" s="1"/>
  <c r="L441" i="1"/>
  <c r="M441" i="1"/>
  <c r="K442" i="1"/>
  <c r="N442" i="1" s="1"/>
  <c r="L442" i="1"/>
  <c r="M442" i="1"/>
  <c r="K443" i="1"/>
  <c r="N443" i="1" s="1"/>
  <c r="L443" i="1"/>
  <c r="M443" i="1"/>
  <c r="K444" i="1"/>
  <c r="N444" i="1" s="1"/>
  <c r="L444" i="1"/>
  <c r="M444" i="1"/>
  <c r="K445" i="1"/>
  <c r="N445" i="1" s="1"/>
  <c r="L445" i="1"/>
  <c r="M445" i="1"/>
  <c r="K446" i="1"/>
  <c r="N446" i="1" s="1"/>
  <c r="L446" i="1"/>
  <c r="M446" i="1"/>
  <c r="K447" i="1"/>
  <c r="N447" i="1" s="1"/>
  <c r="L447" i="1"/>
  <c r="M447" i="1"/>
  <c r="K448" i="1"/>
  <c r="N448" i="1" s="1"/>
  <c r="L448" i="1"/>
  <c r="M448" i="1"/>
  <c r="K449" i="1"/>
  <c r="N449" i="1" s="1"/>
  <c r="L449" i="1"/>
  <c r="M449" i="1"/>
  <c r="K450" i="1"/>
  <c r="N450" i="1" s="1"/>
  <c r="L450" i="1"/>
  <c r="M450" i="1"/>
  <c r="K451" i="1"/>
  <c r="N451" i="1" s="1"/>
  <c r="L451" i="1"/>
  <c r="M451" i="1"/>
  <c r="K452" i="1"/>
  <c r="N452" i="1" s="1"/>
  <c r="L452" i="1"/>
  <c r="M452" i="1"/>
  <c r="K453" i="1"/>
  <c r="N453" i="1" s="1"/>
  <c r="L453" i="1"/>
  <c r="M453" i="1"/>
  <c r="K454" i="1"/>
  <c r="N454" i="1" s="1"/>
  <c r="L454" i="1"/>
  <c r="M454" i="1"/>
  <c r="K455" i="1"/>
  <c r="N455" i="1" s="1"/>
  <c r="L455" i="1"/>
  <c r="M455" i="1"/>
  <c r="K456" i="1"/>
  <c r="N456" i="1" s="1"/>
  <c r="L456" i="1"/>
  <c r="M456" i="1"/>
  <c r="K457" i="1"/>
  <c r="N457" i="1" s="1"/>
  <c r="L457" i="1"/>
  <c r="M457" i="1"/>
  <c r="K458" i="1"/>
  <c r="N458" i="1" s="1"/>
  <c r="L458" i="1"/>
  <c r="M458" i="1"/>
  <c r="K459" i="1"/>
  <c r="N459" i="1" s="1"/>
  <c r="L459" i="1"/>
  <c r="M459" i="1"/>
  <c r="K460" i="1"/>
  <c r="N460" i="1" s="1"/>
  <c r="L460" i="1"/>
  <c r="M460" i="1"/>
  <c r="K461" i="1"/>
  <c r="K462" i="1"/>
  <c r="N462" i="1" s="1"/>
  <c r="L462" i="1"/>
  <c r="M462" i="1"/>
  <c r="K463" i="1"/>
  <c r="K464" i="1"/>
  <c r="K465" i="1"/>
  <c r="N465" i="1" s="1"/>
  <c r="L465" i="1"/>
  <c r="M465" i="1"/>
  <c r="K466" i="1"/>
  <c r="N466" i="1" s="1"/>
  <c r="L466" i="1"/>
  <c r="M466" i="1"/>
  <c r="K467" i="1"/>
  <c r="N467" i="1" s="1"/>
  <c r="L467" i="1"/>
  <c r="M467" i="1"/>
  <c r="K468" i="1"/>
  <c r="N468" i="1" s="1"/>
  <c r="L468" i="1"/>
  <c r="M468" i="1"/>
  <c r="K469" i="1"/>
  <c r="N469" i="1" s="1"/>
  <c r="L469" i="1"/>
  <c r="M469" i="1"/>
  <c r="K470" i="1"/>
  <c r="N470" i="1" s="1"/>
  <c r="L470" i="1"/>
  <c r="M470" i="1"/>
  <c r="K471" i="1"/>
  <c r="N471" i="1" s="1"/>
  <c r="L471" i="1"/>
  <c r="M471" i="1"/>
  <c r="K472" i="1"/>
  <c r="N472" i="1" s="1"/>
  <c r="L472" i="1"/>
  <c r="M472" i="1"/>
  <c r="K473" i="1"/>
  <c r="N473" i="1" s="1"/>
  <c r="L473" i="1"/>
  <c r="M473" i="1"/>
  <c r="K474" i="1"/>
  <c r="N474" i="1" s="1"/>
  <c r="L474" i="1"/>
  <c r="M474" i="1"/>
  <c r="K475" i="1"/>
  <c r="N475" i="1" s="1"/>
  <c r="L475" i="1"/>
  <c r="M475" i="1"/>
  <c r="K476" i="1"/>
  <c r="N476" i="1" s="1"/>
  <c r="L476" i="1"/>
  <c r="M476" i="1"/>
  <c r="K477" i="1"/>
  <c r="N477" i="1" s="1"/>
  <c r="L477" i="1"/>
  <c r="M477" i="1"/>
  <c r="K478" i="1"/>
  <c r="N478" i="1" s="1"/>
  <c r="L478" i="1"/>
  <c r="M478" i="1"/>
  <c r="K479" i="1"/>
  <c r="N479" i="1" s="1"/>
  <c r="L479" i="1"/>
  <c r="M479" i="1"/>
  <c r="K480" i="1"/>
  <c r="N480" i="1" s="1"/>
  <c r="L480" i="1"/>
  <c r="M480" i="1"/>
  <c r="K481" i="1"/>
  <c r="N481" i="1" s="1"/>
  <c r="L481" i="1"/>
  <c r="M481" i="1"/>
  <c r="K482" i="1"/>
  <c r="N482" i="1" s="1"/>
  <c r="L482" i="1"/>
  <c r="M482" i="1"/>
  <c r="K483" i="1"/>
  <c r="N483" i="1" s="1"/>
  <c r="L483" i="1"/>
  <c r="M483" i="1"/>
  <c r="K484" i="1"/>
  <c r="N484" i="1" s="1"/>
  <c r="L484" i="1"/>
  <c r="M484" i="1"/>
  <c r="K485" i="1"/>
  <c r="N485" i="1" s="1"/>
  <c r="L485" i="1"/>
  <c r="M485" i="1"/>
  <c r="K486" i="1"/>
  <c r="N486" i="1" s="1"/>
  <c r="L486" i="1"/>
  <c r="M486" i="1"/>
  <c r="K487" i="1"/>
  <c r="N487" i="1" s="1"/>
  <c r="L487" i="1"/>
  <c r="M487" i="1"/>
  <c r="K488" i="1"/>
  <c r="N488" i="1" s="1"/>
  <c r="L488" i="1"/>
  <c r="M488" i="1"/>
  <c r="K489" i="1"/>
  <c r="N489" i="1" s="1"/>
  <c r="L489" i="1"/>
  <c r="M489" i="1"/>
  <c r="K490" i="1"/>
  <c r="N490" i="1" s="1"/>
  <c r="L490" i="1"/>
  <c r="M490" i="1"/>
  <c r="K491" i="1"/>
  <c r="N491" i="1" s="1"/>
  <c r="L491" i="1"/>
  <c r="M491" i="1"/>
  <c r="K492" i="1"/>
  <c r="N492" i="1" s="1"/>
  <c r="L492" i="1"/>
  <c r="M492" i="1"/>
  <c r="K493" i="1"/>
  <c r="N493" i="1" s="1"/>
  <c r="L493" i="1"/>
  <c r="M493" i="1"/>
  <c r="K494" i="1"/>
  <c r="N494" i="1" s="1"/>
  <c r="L494" i="1"/>
  <c r="M494" i="1"/>
  <c r="K495" i="1"/>
  <c r="N495" i="1" s="1"/>
  <c r="L495" i="1"/>
  <c r="M495" i="1"/>
  <c r="K496" i="1"/>
  <c r="N496" i="1" s="1"/>
  <c r="L496" i="1"/>
  <c r="M496" i="1"/>
  <c r="K497" i="1"/>
  <c r="N497" i="1" s="1"/>
  <c r="L497" i="1"/>
  <c r="M497" i="1"/>
  <c r="K498" i="1"/>
  <c r="N498" i="1" s="1"/>
  <c r="L498" i="1"/>
  <c r="M498" i="1"/>
  <c r="K499" i="1"/>
  <c r="N499" i="1" s="1"/>
  <c r="L499" i="1"/>
  <c r="M499" i="1"/>
  <c r="K500" i="1"/>
  <c r="N500" i="1" s="1"/>
  <c r="L500" i="1"/>
  <c r="M500" i="1"/>
  <c r="K501" i="1"/>
  <c r="N501" i="1" s="1"/>
  <c r="L501" i="1"/>
  <c r="M501" i="1"/>
  <c r="K502" i="1"/>
  <c r="N502" i="1" s="1"/>
  <c r="L502" i="1"/>
  <c r="M502" i="1"/>
  <c r="K503" i="1"/>
  <c r="N503" i="1" s="1"/>
  <c r="L503" i="1"/>
  <c r="M503" i="1"/>
  <c r="K504" i="1"/>
  <c r="N504" i="1" s="1"/>
  <c r="L504" i="1"/>
  <c r="M504" i="1"/>
  <c r="K505" i="1"/>
  <c r="N505" i="1" s="1"/>
  <c r="L505" i="1"/>
  <c r="M505" i="1"/>
  <c r="K506" i="1"/>
  <c r="N506" i="1" s="1"/>
  <c r="L506" i="1"/>
  <c r="M506" i="1"/>
  <c r="K507" i="1"/>
  <c r="N507" i="1" s="1"/>
  <c r="L507" i="1"/>
  <c r="M507" i="1"/>
  <c r="K508" i="1"/>
  <c r="N508" i="1" s="1"/>
  <c r="L508" i="1"/>
  <c r="M508" i="1"/>
  <c r="K509" i="1"/>
  <c r="N509" i="1" s="1"/>
  <c r="L509" i="1"/>
  <c r="M509" i="1"/>
  <c r="K510" i="1"/>
  <c r="N510" i="1" s="1"/>
  <c r="L510" i="1"/>
  <c r="M510" i="1"/>
  <c r="K511" i="1"/>
  <c r="N511" i="1" s="1"/>
  <c r="L511" i="1"/>
  <c r="M511" i="1"/>
  <c r="K512" i="1"/>
  <c r="N512" i="1" s="1"/>
  <c r="L512" i="1"/>
  <c r="M512" i="1"/>
  <c r="K513" i="1"/>
  <c r="N513" i="1" s="1"/>
  <c r="L513" i="1"/>
  <c r="M513" i="1"/>
  <c r="K514" i="1"/>
  <c r="N514" i="1" s="1"/>
  <c r="L514" i="1"/>
  <c r="M514" i="1"/>
  <c r="K515" i="1"/>
  <c r="N515" i="1" s="1"/>
  <c r="L515" i="1"/>
  <c r="M515" i="1"/>
  <c r="K516" i="1"/>
  <c r="N516" i="1" s="1"/>
  <c r="L516" i="1"/>
  <c r="M516" i="1"/>
  <c r="K517" i="1"/>
  <c r="N517" i="1" s="1"/>
  <c r="L517" i="1"/>
  <c r="M517" i="1"/>
  <c r="K518" i="1"/>
  <c r="N518" i="1" s="1"/>
  <c r="L518" i="1"/>
  <c r="M518" i="1"/>
  <c r="K519" i="1"/>
  <c r="N519" i="1" s="1"/>
  <c r="L519" i="1"/>
  <c r="M519" i="1"/>
  <c r="K520" i="1"/>
  <c r="N520" i="1" s="1"/>
  <c r="L520" i="1"/>
  <c r="M520" i="1"/>
  <c r="K521" i="1"/>
  <c r="N521" i="1" s="1"/>
  <c r="L521" i="1"/>
  <c r="M521" i="1"/>
  <c r="K522" i="1"/>
  <c r="N522" i="1" s="1"/>
  <c r="L522" i="1"/>
  <c r="M522" i="1"/>
  <c r="K523" i="1"/>
  <c r="N523" i="1" s="1"/>
  <c r="L523" i="1"/>
  <c r="M523" i="1"/>
  <c r="K524" i="1"/>
  <c r="N524" i="1" s="1"/>
  <c r="L524" i="1"/>
  <c r="M524" i="1"/>
  <c r="K525" i="1"/>
  <c r="N525" i="1" s="1"/>
  <c r="L525" i="1"/>
  <c r="M525" i="1"/>
  <c r="K526" i="1"/>
  <c r="N526" i="1" s="1"/>
  <c r="L526" i="1"/>
  <c r="M526" i="1"/>
  <c r="K527" i="1"/>
  <c r="N527" i="1" s="1"/>
  <c r="L527" i="1"/>
  <c r="M527" i="1"/>
  <c r="K528" i="1"/>
  <c r="N528" i="1" s="1"/>
  <c r="L528" i="1"/>
  <c r="M528" i="1"/>
  <c r="K529" i="1"/>
  <c r="N529" i="1" s="1"/>
  <c r="L529" i="1"/>
  <c r="M529" i="1"/>
  <c r="K530" i="1"/>
  <c r="N530" i="1" s="1"/>
  <c r="L530" i="1"/>
  <c r="M530" i="1"/>
  <c r="K531" i="1"/>
  <c r="N531" i="1" s="1"/>
  <c r="L531" i="1"/>
  <c r="M531" i="1"/>
  <c r="K532" i="1"/>
  <c r="N532" i="1" s="1"/>
  <c r="L532" i="1"/>
  <c r="M532" i="1"/>
  <c r="K533" i="1"/>
  <c r="N533" i="1" s="1"/>
  <c r="L533" i="1"/>
  <c r="M533" i="1"/>
  <c r="K534" i="1"/>
  <c r="N534" i="1" s="1"/>
  <c r="L534" i="1"/>
  <c r="M534" i="1"/>
  <c r="K535" i="1"/>
  <c r="N535" i="1" s="1"/>
  <c r="L535" i="1"/>
  <c r="M535" i="1"/>
  <c r="K536" i="1"/>
  <c r="N536" i="1" s="1"/>
  <c r="L536" i="1"/>
  <c r="M536" i="1"/>
  <c r="K537" i="1"/>
  <c r="N537" i="1" s="1"/>
  <c r="L537" i="1"/>
  <c r="M537" i="1"/>
  <c r="K538" i="1"/>
  <c r="N538" i="1" s="1"/>
  <c r="L538" i="1"/>
  <c r="M538" i="1"/>
  <c r="K539" i="1"/>
  <c r="N539" i="1" s="1"/>
  <c r="L539" i="1"/>
  <c r="M539" i="1"/>
  <c r="K540" i="1"/>
  <c r="N540" i="1" s="1"/>
  <c r="L540" i="1"/>
  <c r="M540" i="1"/>
  <c r="K541" i="1"/>
  <c r="N541" i="1" s="1"/>
  <c r="L541" i="1"/>
  <c r="M541" i="1"/>
  <c r="K557" i="1"/>
  <c r="N557" i="1" s="1"/>
  <c r="L557" i="1"/>
  <c r="M557" i="1"/>
  <c r="K558" i="1"/>
  <c r="N558" i="1" s="1"/>
  <c r="L558" i="1"/>
  <c r="M558" i="1"/>
  <c r="K563" i="1"/>
  <c r="N563" i="1" s="1"/>
  <c r="L563" i="1"/>
  <c r="M563" i="1"/>
  <c r="K564" i="1"/>
  <c r="N564" i="1" s="1"/>
  <c r="L564" i="1"/>
  <c r="M564" i="1"/>
  <c r="K565" i="1"/>
  <c r="N565" i="1" s="1"/>
  <c r="L565" i="1"/>
  <c r="M565" i="1"/>
  <c r="K566" i="1"/>
  <c r="N566" i="1" s="1"/>
  <c r="L566" i="1"/>
  <c r="M566" i="1"/>
  <c r="M4" i="1" l="1"/>
  <c r="N4" i="1"/>
  <c r="H417" i="1"/>
  <c r="H416" i="1"/>
  <c r="H425" i="1"/>
  <c r="H415" i="1"/>
  <c r="L415" i="1" l="1"/>
  <c r="M415" i="1"/>
  <c r="N415" i="1"/>
  <c r="L417" i="1"/>
  <c r="N417" i="1"/>
  <c r="M417" i="1"/>
  <c r="L425" i="1"/>
  <c r="M425" i="1"/>
  <c r="N425" i="1"/>
  <c r="L416" i="1"/>
  <c r="N416" i="1"/>
  <c r="M416" i="1"/>
  <c r="H85" i="1"/>
  <c r="H80" i="1"/>
  <c r="N80" i="1" l="1"/>
  <c r="M80" i="1"/>
  <c r="L80" i="1"/>
  <c r="N85" i="1"/>
  <c r="L85" i="1"/>
  <c r="M85" i="1"/>
  <c r="H78" i="1"/>
  <c r="H29" i="1"/>
  <c r="H464" i="1"/>
  <c r="H463" i="1"/>
  <c r="H570" i="1"/>
  <c r="N78" i="1" l="1"/>
  <c r="M78" i="1"/>
  <c r="L78" i="1"/>
  <c r="N463" i="1"/>
  <c r="L463" i="1"/>
  <c r="M463" i="1"/>
  <c r="N464" i="1"/>
  <c r="M464" i="1"/>
  <c r="L464" i="1"/>
  <c r="L29" i="1"/>
  <c r="M29" i="1"/>
  <c r="N29" i="1"/>
  <c r="H130" i="1"/>
  <c r="H422" i="1"/>
  <c r="H402" i="1"/>
  <c r="L422" i="1" l="1"/>
  <c r="M422" i="1"/>
  <c r="N422" i="1"/>
  <c r="L402" i="1"/>
  <c r="N402" i="1"/>
  <c r="M402" i="1"/>
  <c r="N130" i="1"/>
  <c r="L130" i="1"/>
  <c r="M130" i="1"/>
  <c r="H461" i="1"/>
  <c r="H418" i="1"/>
  <c r="H273" i="1"/>
  <c r="H272" i="1"/>
  <c r="H271" i="1"/>
  <c r="H270" i="1"/>
  <c r="H269" i="1"/>
  <c r="L418" i="1" l="1"/>
  <c r="N418" i="1"/>
  <c r="M418" i="1"/>
  <c r="N461" i="1"/>
  <c r="L461" i="1"/>
  <c r="M461" i="1"/>
  <c r="L272" i="1"/>
  <c r="M272" i="1"/>
  <c r="N272" i="1"/>
  <c r="L269" i="1"/>
  <c r="M269" i="1"/>
  <c r="N269" i="1"/>
  <c r="L273" i="1"/>
  <c r="M273" i="1"/>
  <c r="N273" i="1"/>
  <c r="N270" i="1"/>
  <c r="L270" i="1"/>
  <c r="M270" i="1"/>
  <c r="L271" i="1"/>
  <c r="M271" i="1"/>
  <c r="N271" i="1"/>
  <c r="H41" i="1"/>
  <c r="H46" i="1"/>
  <c r="L46" i="1" l="1"/>
  <c r="N46" i="1"/>
  <c r="M46" i="1"/>
  <c r="M41" i="1"/>
  <c r="L41" i="1"/>
  <c r="N41" i="1"/>
  <c r="H34" i="1"/>
  <c r="N34" i="1" l="1"/>
  <c r="L34" i="1"/>
  <c r="M34" i="1"/>
  <c r="H60" i="1"/>
  <c r="L60" i="1" l="1"/>
  <c r="M60" i="1"/>
  <c r="N60" i="1"/>
  <c r="M6" i="1"/>
  <c r="L6" i="1"/>
  <c r="K6" i="1"/>
  <c r="N6" i="1" s="1"/>
  <c r="A2" i="3"/>
  <c r="B1" i="2"/>
  <c r="A1" i="3"/>
  <c r="K7" i="1" l="1"/>
  <c r="N7" i="1" s="1"/>
  <c r="N569" i="1" s="1"/>
  <c r="M7" i="1"/>
</calcChain>
</file>

<file path=xl/sharedStrings.xml><?xml version="1.0" encoding="utf-8"?>
<sst xmlns="http://schemas.openxmlformats.org/spreadsheetml/2006/main" count="4107" uniqueCount="1046">
  <si>
    <t>Valores devem ser apresentados com o BDI</t>
  </si>
  <si>
    <t>Item</t>
  </si>
  <si>
    <t>COMPRA CBF</t>
  </si>
  <si>
    <t>N.o Grupo</t>
  </si>
  <si>
    <t>Grupo</t>
  </si>
  <si>
    <t>Sub Grupo</t>
  </si>
  <si>
    <t>Descrição</t>
  </si>
  <si>
    <t>Unidade</t>
  </si>
  <si>
    <t>Quantidade</t>
  </si>
  <si>
    <t>Preço Unitário  - MATERIAL</t>
  </si>
  <si>
    <t>Preço Unitário  - MÃO DE OBRA</t>
  </si>
  <si>
    <t>Preço Unitário  - TOTAL GERAL</t>
  </si>
  <si>
    <t>Preço Unitário  - TOTAL MATERIAL</t>
  </si>
  <si>
    <t>Preço Unitário  - TOTAL MAO OBRA</t>
  </si>
  <si>
    <t>Preço TOTAL GERAL</t>
  </si>
  <si>
    <t>OBS</t>
  </si>
  <si>
    <t>G00</t>
  </si>
  <si>
    <t>01</t>
  </si>
  <si>
    <t>Pré Obra</t>
  </si>
  <si>
    <t>Legalizações</t>
  </si>
  <si>
    <t>Legalizações e aprovações legais de obras, incluindo Alvará de Construção, CVCO, Habite-se, AVCB etc...</t>
  </si>
  <si>
    <t>vb</t>
  </si>
  <si>
    <t>CONTRATAÇÃO DIRETA CBF 
(NÃO É ESCOPO DA CONSTRUTURA)
Considerando a contratação de um despachante local para realizar todos os tramites burocráticos envolvidos, não somente, mas principalmente com o Alvará de Construção e Habite-se (c/ AVCB)</t>
  </si>
  <si>
    <t>G01</t>
  </si>
  <si>
    <t>Administração Local e Consumo</t>
  </si>
  <si>
    <t>Administração Local</t>
  </si>
  <si>
    <t>Engenheiro civil de obra senior com encargos complementares</t>
  </si>
  <si>
    <t>mês</t>
  </si>
  <si>
    <t>Encarregado geral de obras com encargos complementares</t>
  </si>
  <si>
    <t>Topografo com encargos complementares</t>
  </si>
  <si>
    <t>Almoxarife com encargos complementares</t>
  </si>
  <si>
    <t>Técnico em segurança do trabalho com encargos complementares</t>
  </si>
  <si>
    <t>Apontador ou apropriador com encargos complementares</t>
  </si>
  <si>
    <t>Auxiliar de topógrafo com encargos complementares</t>
  </si>
  <si>
    <t>Auxiliar de escritorio com encargos complementares</t>
  </si>
  <si>
    <t>Ajudante de pedreiro com encargos complementares</t>
  </si>
  <si>
    <t>h</t>
  </si>
  <si>
    <t>Eletricista com encargos complementares</t>
  </si>
  <si>
    <t>Carpinteiro de esquadria com encargos complementares</t>
  </si>
  <si>
    <t xml:space="preserve">Materiais/Informática/Equipamentos de Escritórios </t>
  </si>
  <si>
    <t>Conservação e limpeza - materiais</t>
  </si>
  <si>
    <t>Comunicação ( Internet, Telefone e Radio )</t>
  </si>
  <si>
    <t>Veículo leve 4 portas c/ ar - s/ motorista</t>
  </si>
  <si>
    <t>Veículo leve pick-up 0,7 t, com ar condicionado, flex, 101 hp (sem Motorista)</t>
  </si>
  <si>
    <t>Motorista de veiículo leve com encargos complementares</t>
  </si>
  <si>
    <t>Combustivel</t>
  </si>
  <si>
    <t>01a</t>
  </si>
  <si>
    <t>Assessoria Técnica</t>
  </si>
  <si>
    <t>Controle Tecnológico</t>
  </si>
  <si>
    <t>Controle tecnologico de obras em concreto armado considerando apenas o controle do concreto e constando de coleta,moldagem e capeamento de corpos de prova,transporte ate 100km,ensaios de resistencia a compressao aos 28 dias e"slump test",medido por m3 de concreto colocado nas formas</t>
  </si>
  <si>
    <t>m³</t>
  </si>
  <si>
    <t>Considerando que a construtura realizará concretagem das peças estruturais no canteiro (Guarita e Ed. Principal).</t>
  </si>
  <si>
    <t>Ensaio</t>
  </si>
  <si>
    <t>02</t>
  </si>
  <si>
    <t>Serviços Iniciais</t>
  </si>
  <si>
    <t>m²</t>
  </si>
  <si>
    <t>un</t>
  </si>
  <si>
    <t>Limpeza do Terreno</t>
  </si>
  <si>
    <t>Limpeza/Raspagem mecanizada do terreno utilizando trator sobre esteiras</t>
  </si>
  <si>
    <t>Terraplenagem</t>
  </si>
  <si>
    <t>Escavação, carga, transporte, espalhamento de material de 1ªcategoria para execução de aterro interno.</t>
  </si>
  <si>
    <t>m3</t>
  </si>
  <si>
    <t xml:space="preserve">Terraplenagem Plataforma CT </t>
  </si>
  <si>
    <t>Locação</t>
  </si>
  <si>
    <t>Gabarito perimétrico para locação da obra</t>
  </si>
  <si>
    <t>m</t>
  </si>
  <si>
    <t>Função do perimetro das edificações (guarita e edificio Principal)</t>
  </si>
  <si>
    <t>04</t>
  </si>
  <si>
    <t>Infraestrutura</t>
  </si>
  <si>
    <t>Fundações</t>
  </si>
  <si>
    <t>Escavação mecanizada de vala em solo de 1ª categoria, profundidade até 4 m</t>
  </si>
  <si>
    <t>Reaterro mecanizado de vala empregando compactador de placa vibratória em camadas de 20 cm</t>
  </si>
  <si>
    <t>Lastro de concreto, incluindo preparo e lançamento</t>
  </si>
  <si>
    <t>Forma para fundação com tábuas e sarrafos, 3 reaproveitamentos</t>
  </si>
  <si>
    <t>Armadura de aço CA-50/CA-60 para estruturas de concreto armado, corte, dobra e montagem</t>
  </si>
  <si>
    <t>kg</t>
  </si>
  <si>
    <t>Concreto dosado em central C30 S50</t>
  </si>
  <si>
    <t>Concreto - aplicação e adensamento com vibrador de imersão com motor elétrico</t>
  </si>
  <si>
    <t>05</t>
  </si>
  <si>
    <t>Supraestrutura</t>
  </si>
  <si>
    <t>Forma</t>
  </si>
  <si>
    <t>Forma para estruturas de concreto com chapa compensada plastificada # 12 mm</t>
  </si>
  <si>
    <t>Ed. Principal + Guarita</t>
  </si>
  <si>
    <t>Escoramento metálico para lajes de edificação com altura entre 2 e 3,2 m com equipamento obtido por locação mensal</t>
  </si>
  <si>
    <t>m² x mês</t>
  </si>
  <si>
    <t>Ed. Principal + Guarita - Considerado 1 mês locação para laje painel(supra)</t>
  </si>
  <si>
    <t>Cimbramento metálico tubular com equipamento obtido por locação mensal</t>
  </si>
  <si>
    <t>m³ x mês</t>
  </si>
  <si>
    <t>Ed. Principal + Guarita - Considerado 1 mês locação para o volume de concreto estrutural (supra)</t>
  </si>
  <si>
    <t>Aço</t>
  </si>
  <si>
    <t>Concreto</t>
  </si>
  <si>
    <t>Bombeamento de concreto</t>
  </si>
  <si>
    <t>Laje</t>
  </si>
  <si>
    <t>06</t>
  </si>
  <si>
    <t>Alvenarias Fechamentos e Divisórias</t>
  </si>
  <si>
    <t>Alvenarias</t>
  </si>
  <si>
    <t>Alvenaria com blocos de concreto 14 x 19 x 39 cm, classe C (resistência ≥ 3 MPa), parede # 14 cm, juntas com 10 mm, com argamassa mista de cimento, arenoso e areia traço 1:4:4</t>
  </si>
  <si>
    <t>Paredes externas - Ed. Principal + Guarita + Entrada Energia</t>
  </si>
  <si>
    <t>Alvenaria com blocos de concreto 19 x 19 x 39 cm, classe C (resistência ≥ 3 MPa), parede # 19 cm, juntas com 10 mm, com argamassa mista de cimento, arenoso e areia traço 1:4:4</t>
  </si>
  <si>
    <t>Verga /cinta em bloco de concreto canaleta 19 x 19 x 39 cm</t>
  </si>
  <si>
    <t>Paredes externas - Ed. Principal + Guarita</t>
  </si>
  <si>
    <t>Divisórias</t>
  </si>
  <si>
    <r>
      <t xml:space="preserve">Parede de gesso acartonado </t>
    </r>
    <r>
      <rPr>
        <b/>
        <sz val="11"/>
        <color theme="1"/>
        <rFont val="Calibri Light"/>
        <family val="2"/>
        <scheme val="major"/>
      </rPr>
      <t>simples interna</t>
    </r>
    <r>
      <rPr>
        <sz val="11"/>
        <color theme="1"/>
        <rFont val="Calibri Light"/>
        <family val="2"/>
        <scheme val="major"/>
      </rPr>
      <t>, espessura final conforme projeto</t>
    </r>
  </si>
  <si>
    <r>
      <t xml:space="preserve">Parede de gesso acartonado para parede </t>
    </r>
    <r>
      <rPr>
        <b/>
        <sz val="11"/>
        <color theme="1"/>
        <rFont val="Calibri Light"/>
        <family val="2"/>
        <scheme val="major"/>
      </rPr>
      <t>interna em local úmido</t>
    </r>
    <r>
      <rPr>
        <sz val="11"/>
        <color theme="1"/>
        <rFont val="Calibri Light"/>
        <family val="2"/>
        <scheme val="major"/>
      </rPr>
      <t>, espessura final conforme projeto.</t>
    </r>
  </si>
  <si>
    <t>Instalação de isolamento com lã de rocha em paredes drywall. af_06/2017</t>
  </si>
  <si>
    <t>Soma das áreas de Dry Wall com isolamento acustico</t>
  </si>
  <si>
    <t>Divisória sanitária alcoplac 10 mm</t>
  </si>
  <si>
    <t>•Divisória Laterais e Chuveiros - Painel TS-10mm | 1,25x1,80m|7pç|15,75 m2
•Divisória Laterais e Chuveiros - Painel TS-10mm | 2,085x1,80m|1pç|3,75 m2
•Divisória internas - Painel TS-10mm - 1,25x1,56m|8pç|15,60 m2
•Divisória Frontais  - Painel TS-10mm + Montantes - Comprimento x Altura=1,80m|8,28m|14,90 m2
•Portas Painel TS-10mm - 0,60x1,56m|16pç|14,98 m2
•Portas Painel TS-10mm - 0,80x1,56m|3pç|3,74 m2
•Divisória para Mictórios - Painel TS-10mm - 0,40x0,80m|2pç|0,64 m2</t>
  </si>
  <si>
    <t>09</t>
  </si>
  <si>
    <t>Coberturas</t>
  </si>
  <si>
    <t>Telhas</t>
  </si>
  <si>
    <t>Cobertura com telha de fibrocimento, perfil ondulado, # 8 mm, incluso estrutura de madeira e tratamento conforme memorial e projeto</t>
  </si>
  <si>
    <t>Ver projeto</t>
  </si>
  <si>
    <t>Calhas/Rufos</t>
  </si>
  <si>
    <t>Calha de chapa de aluminio nº 26 desenvolvimento 96 cm Pintada na cor cinza (RAL 7024)</t>
  </si>
  <si>
    <t>Rufo de chapa de aluminio nº 26 desenvolvimento 40 cm Pintada na cor cinza (RAL 7024)</t>
  </si>
  <si>
    <t>10</t>
  </si>
  <si>
    <t>Impermeabilização</t>
  </si>
  <si>
    <t>Alicerces</t>
  </si>
  <si>
    <t>Impermeabilização de alvenaria de embasamento com argamassa de cimento e areia traço 1:3, com aditivo impermeabilizante # 2 cm</t>
  </si>
  <si>
    <t>Impermeabilização de alicerce com tinta betuminosa em parede de 1 1/2 tijolo</t>
  </si>
  <si>
    <t>Piso e Paredes</t>
  </si>
  <si>
    <t>Revestimento impermeabilizante em membrana de polímero modificado, flexível, bi componente à base de resinas termoplásticas e cimentos com aditivos e incorporação de fibras sintéticas (polipropileno).</t>
  </si>
  <si>
    <t>Eificio Principal Térreo - Paredes Drywall Interna - VIAPOL VIAPLUS 7000 - 1 Demão - 3kg/m2</t>
  </si>
  <si>
    <t>Revestimento impermeabilizante, semiflexível, bicomponente (A+B), à base de cimentos especiais, aditivos minerais e polímeros impermeabilizantes.</t>
  </si>
  <si>
    <t>Eificio Principal Térreo - Piso Interno - VIAPOL VIAPLUS 1000 - 3 Demãos - 3kg/m2 (1kg/m2 por demão)</t>
  </si>
  <si>
    <t>Tela de poliéster malha 1 x 1 mm</t>
  </si>
  <si>
    <t>Eificio Principal Térreo - Transição entre parede interna e piso - TELA POLIESTER - faixa de 50cm</t>
  </si>
  <si>
    <t>Portaria - Parede Drywall Interna (bwc) - VIAPOL VIAPLUS 7000 - 1 Demão - 3kg/m2</t>
  </si>
  <si>
    <t>Portaria - Piso Interno - VIAPOL VIAPLUS 1000 - 3 Demãos - 3kg/m2 (1kg/m2 por demão)</t>
  </si>
  <si>
    <t>Portaria - Transição entre parede drywall interna e piso - TELA POLIESTER - faixa de 50cm</t>
  </si>
  <si>
    <t>Reservatórios</t>
  </si>
  <si>
    <t>Tratamento de Junta de dilatação com tarucel e mastique conforme projeto</t>
  </si>
  <si>
    <t>12</t>
  </si>
  <si>
    <t>Esquadrias</t>
  </si>
  <si>
    <t>Vidro Temperado</t>
  </si>
  <si>
    <t>JA-03* - Janela VT de Correr  - Janela com 2 folhas de correr, em vidro temperado incolor 8mm, encaixilhadas com perfil "U" em alumínio preto fosco, externa - 0,81 x 0,37 (L x H)  - incl.  Fecho lateral com travamento autoblocante 
tipo v-a (vidro-alvenaria) - 1 unidades</t>
  </si>
  <si>
    <t>2.04-Guarita - Sanitário</t>
  </si>
  <si>
    <t>JA-04 - Janela VT de Correr  - Janela com 2 folhas de correr em vidro temperado incolor 8mm, encaixilhadas com perfil "U" em alumínio preto fosco, externa - 2,01 x 1,17 (L x H)  - incl.  Fecho lateral com travamento autoblocante 
tipo v-a (vidro-alvenaria) - 4 unidades</t>
  </si>
  <si>
    <t>JA-06 - Janela VT Fixa - Janela com 2 folhas fixas, horizontais e desencontradas em vidro temperado incolor 8mm, encaixilhadas em perfil "U" em alumínio preto fosco, externa. Conforme desenho. - 1,21 x 0,37 (L x H)  - incl.  Ferragens  - 2 unidades</t>
  </si>
  <si>
    <t>1.26, 1.27</t>
  </si>
  <si>
    <t>JA-08 - Janela VT de Correr  - Conjunto de janela com 2 folhas de correr cada vão,  em vidro temperado incolor 8mm, encaixilhadas com perfil "U" em alumínio preto fosco, externa. - 1,2 x 0,57 (L x H)  - incl.  Fecho lateral com travamento autoblocante 
tipo v-a (vidro-alvenaria) - 2 unidades</t>
  </si>
  <si>
    <t>Brise</t>
  </si>
  <si>
    <t>Brise de seção retangular, composto por painéis lineares clicados ao porta painel,  encaixilhadas com perfil "U"  em aço galvanizado, com pintura eletrostática na cor amarelo RAL 1018, externa.</t>
  </si>
  <si>
    <t>Lona</t>
  </si>
  <si>
    <t>Fechamento em Lona Branca opaca, Enrolavel, com travamento nas paredes laterais</t>
  </si>
  <si>
    <t>PA-01 - Porta de Abrir - Porta de abrir pivotante com mola no piso, em vidro temperado incolor 10mm, folha dupla, com perfis em alumínio preto fosco, externa - 1,80 x 2,19 (L x H)  -2 folhas de 90cm -  incl.  Conjunto dobradiça, fechadura e puxador DORMA tubular PD376 acabamento preto fosco, para porta pivotante em vidro temperado. Mola hidráulica piso DORMA BTS 65, em aço inox.
Prever trinco vertical em uma das folhas. - 2 unidades</t>
  </si>
  <si>
    <t>cj</t>
  </si>
  <si>
    <t>1.01-Átrio</t>
  </si>
  <si>
    <t>PA-02 - Porta de Abrir - Porta de abrir pivotante com mola no piso, em vidro temperado incolor 10mm, folha simples, com perfis em alumínio preto fosco, externa - 1,21 x 2,19 (L x H)  - incl.  Conjunto dobradiça, fechadura e puxador DORMA tubular PD376  - Mola hidráulica piso DORMA BTS 65, em aço inox.
acabamento preto fosco, para porta pivotante em vidro temperado. - 3 unidades</t>
  </si>
  <si>
    <t>1.22-Concessão
1.21-Área Médica
1.28-Administração - Recepção + Circulação</t>
  </si>
  <si>
    <t>1.26-Sanitário PNE Masculino
1.27- Sanitário PNE Feminino</t>
  </si>
  <si>
    <t>PA-04 - Porta de Abrir - Porta de abrir pivotante com mola no piso,  em vidro temperado incolor 10mm, folha simples, com perfis em alumínio preto fosco, externa - 0,93 x 2,19 (L x H)  - incl.  Conjunto dobradiça, fechadura e puxador DORMA tubular PD376 . Mola hidráulica piso DORMA BTS 65, em aço inox.
acabamento preto fosco, para porta pivotante em vidro temperado. - 2 unidades</t>
  </si>
  <si>
    <t xml:space="preserve">
1.23-Sanitário Público Masculino
1.24-Sanitário Público Feminino</t>
  </si>
  <si>
    <t>PA-06 - Porta de Abrir - Porta de abrir pivotante com mola no piso, em vidro temperado incolor 10mm, folha simples, com perfis em alumínio preto fosco, externa - 1,01 x 2,17 (L x H)  - incl.  Conjunto dobradiça, fechadura e puxador DORMA tubular PD376 
acabamento preto fosco, para porta pivotante em vidro temperado. - 1 unidades</t>
  </si>
  <si>
    <t>2.03-Guarita
2.04-Guarita - Sanitário</t>
  </si>
  <si>
    <t>Aluminio</t>
  </si>
  <si>
    <t>PV-01 - Porta de abrir em aluminio com veneziana perfurada,  pintada na cor preto fosco, folha dupla, externa. - 1,99 x 2,19
Conjunto de fechadura 2235 LaFonte, perfil estreito, acabamento preto PPF-069 (Maçaneta 236, Espelho 621). Código 19.040
Prever trinco vertical em uma das folhas.</t>
  </si>
  <si>
    <t>Películas</t>
  </si>
  <si>
    <t>Película Jateada para Vidro temperado - REF. 3M</t>
  </si>
  <si>
    <t>Pelicula jateada:
PA02-Área Médica (1.21)|Adm. Recepção + Circulação (1.28)
PA 03-Sanitário Público PNE Masc. (1.26)  Sanitário Público PNE Fem.(1.27)
PA 04-Sanitário Público Masc.(1.23)|Sanitário Público Fem.(1.24)
PA 06-Guarita Sanitário(2.04)</t>
  </si>
  <si>
    <t>Madeira</t>
  </si>
  <si>
    <t>PM-01 - Porta de Abrir PNE - Porta de abrir em madeira para pintura espessura 3cm, com guarnição de 5cm, folha simples, interna. - 0,9 x 2,19 (L x H)  - incl.  Conjunto de fechadura Lafonte 517 IN , acabamento preto PB-009 (Fechadura ST2-Evo 55, Maçaneta 517IN, roseta 327). Código 43.047 e Puxador horizontal em inox 40cm largura (lado interno) e chapa inferior em inox altura 40cm (lado interno). Inclui preparação e pintura conforme especificado cor Amarelo, PANTONE 190C</t>
  </si>
  <si>
    <t>PM-02 - Porta de Abrir - Porta de abrir em madeira para pintura espessura 3cm, com guarnição de 10cm, folha simples, interna. - 0,9 x 2,19 (L x H)  - incl.  Conjunto de fechadura LaFonte CJ 6521, acabamento preto PPF-069 (Fechadura ST2-Evo 55, Maçaneta 233, roseta 303. Código 21.024
  Inclui preparação e pintura conforme especificado cor Amarelo, PANTONE 190C</t>
  </si>
  <si>
    <t>PM-03 - Porta de Abrir - Porta de abrir em madeira para pintura espessura 3cm, com guarnição de 10cm, folha simples, interna. - 1,00 x 2,19 (L x H)  - incl.  Conjunto de fechadura LaFonte CJ 6521, acabamento preto PPF-069 (Fechadura ST2-Evo 55, Maçaneta 233, roseta 303. Código 21.023
Inclui preparação e pintura conforme especificado em projeto de Comunicação Visual</t>
  </si>
  <si>
    <t>1.05, 1.12</t>
  </si>
  <si>
    <t>PM-04 * - Porta de Abrir - Porta de abrir em madeira para pintura espessura 3cm, com guarnição de 10cm, folha simples, interna. - 0,8 x 2,19 (L x H)  - incl.  Conjunto de fechadura LaFonte CJ 6521, acabamento preto PPF-069 (Fechadura ST2-Evo 55, Maçaneta 233, roseta 303. Código 21.025
 Inclui preparação e pintura conforme especificado cor Amarelo, PANTONE 190C</t>
  </si>
  <si>
    <t>PM-05 - Porta de Correr - Porta com 3 folhas de correr em madeira para pintura espessura 3cm, encaixilhadas com perfil "U" em alumínio, interna. - 0,83 x 2,19 (L x H)  - incl.  Conjunto de trilhos e fechadura LaFonte 1215, acabamento preto PPF-069 (Fechadura com chave externa para porta de correr,com trinco bico de papagaio).
Inclui preparação e pintura conforme especificado cor BRANCO</t>
  </si>
  <si>
    <t>1.01 (x2)</t>
  </si>
  <si>
    <t>Portões/Serralheria</t>
  </si>
  <si>
    <t>JT-01 - JANELA/TELA - Janela fixa em aço galvanizado com tela tipo alambrado Fio #12, malha hexagonal de 1", com pintura eletrostática na cor cinza (RAL 7024). Conforme desenho. Dimensões(m) LxH - 0,41 x 0,37, incl. 1.38 - 2x1,74 + 2x0,14
*Peitoril com alturas diferentes ver projeto - 4 unidades</t>
  </si>
  <si>
    <t>1.38 (x4)</t>
  </si>
  <si>
    <t>4.03 - Entrada de Energia</t>
  </si>
  <si>
    <t>PT-04 - PORTÃO/ FECHAMENTO ACESSO VEÍCULOS - Portão de abrir em aço galvanizado, folha dupla com fechamento tipo alambrado com Fio #12 malha hexagonal de 1", com pintura eletrostática na cor cinza (RAL 7024),  externa. Conforme desenho. Dimensões(m) LxH - 6 x 2,15, incl. Conjunto de dobradiças, batentes e trincos deslizantes com porta cadeados. - 1 unidade</t>
  </si>
  <si>
    <t>PT-05A - PORTÃO/ FECHAMENTO ÁREA TÉCNICA - Conjunto de fechamento da área técnica com portões de abrir/ fechamento em aço galvanizado, portão com folha dupla e fechamento em tela de arame galvanizado ondulado com Fio #12 e malha de 1", com pintura eletrostática na cor cinza (RAL 7024),  externa. Conforme desenho. Dimensões(m) LxH - 1,99 x 2,72, incl. Conjunto de fechadura 2235 LaFonte, perfil estreito, acabamento preto PPF-069
(Maçaneta 236, Espelho 621). Código 19.040
Prever trinco vertical em uma das folhas. - 1 unidade</t>
  </si>
  <si>
    <t>1.38</t>
  </si>
  <si>
    <t>PT-05B - PORTÃO/ FECHAMENTO ÁREA TÉCNICA - Conjunto de fechamento da área técnica com portões de abrir/ fechamento em aço galvanizado, portão com folha dupla e fechamento em tela de arame galvanizado ondulado com Fio #12 e malha de 1", com pintura eletrostática na cor cinza (RAL 7024),  externa. Conforme desenho. Dimensões(m) LxH - 3,09 x 2,72, incl. Conjunto de fechadura 2235 LaFonte, perfil estreito, acabamento preto PPF-069
(Maçaneta 236, Espelho 621). Código 19.040
Prever trinco vertical em uma das folhas. - 1 unidade</t>
  </si>
  <si>
    <t>1.40</t>
  </si>
  <si>
    <t>PT -05C - PORTÃO/ FECHAMENTO ÁREA TÉCNICA - Conjunto de fechamento da área técnica com portões de abrir/ fechamento em aço galvanizado, portão com folha dupla e fechamento em tela de arame galvanizado ondulado com Fio #12 e malha de 1", com pintura eletrostática na cor cinza (RAL 7024),  externa. Conforme desenho. Dimensões(m) LxH - 2,1 x 2,72, incl. Conjunto de fechadura 2235 LaFonte, perfil estreito, acabamento preto PPF-069
(Maçaneta 236, Espelho 621). Código 19.040
Prever trinco vertical em uma das folhas. - 1 unidade</t>
  </si>
  <si>
    <t>1.41</t>
  </si>
  <si>
    <t>Ferragens</t>
  </si>
  <si>
    <t>Mola aérea ASSA BLOY/LAFONTE Ref. 2234, Cor Preto Fosco</t>
  </si>
  <si>
    <t>Portas internas de madeira voltadas para o Atrio</t>
  </si>
  <si>
    <t>Acessibilidade</t>
  </si>
  <si>
    <t>Barra de apoio reta, inox polido, comprimento 60 cm, fixada em porta - fornecimento e instalação. af_01/2020</t>
  </si>
  <si>
    <t>Portas dos Sanitários PNE</t>
  </si>
  <si>
    <t>Barra de apoio reta, inox polido , comprimento 45 cm, fixada na parede - fornecimento e instalação. af_01/2020</t>
  </si>
  <si>
    <t>Lavatórios PNE (2 pças por lavatório)</t>
  </si>
  <si>
    <t>Barra de apoio reta, em aco inox polido, comprimento 80 cm, fixada na parede - fornecimento e instalação. af_01/2020</t>
  </si>
  <si>
    <t>Barra de apoio para box, em aco inox polido 80 x 80 cm, fixada nem piso conforme projeto - fornecimento e instalacao. af_01/2020</t>
  </si>
  <si>
    <t>Barras de apoio extras conforme indicado em projeto.
(1 x) 1.23 e (1 x) 1.24</t>
  </si>
  <si>
    <t>Casa de Bombas e Reservatório (ver detalhe em projeto)</t>
  </si>
  <si>
    <t xml:space="preserve">Escada Marinheiro estruturada (0,50mx3,00m) em ferro galvanizado conforme projeto,  tratado e pintado na cor cinza  (RAL 7024), incl. Fixação em alvenaria e/ou concreto </t>
  </si>
  <si>
    <t>Corrimão/Guarda corpo</t>
  </si>
  <si>
    <t>*RAMPAS no acesso e na plataforma PNE - guarda corpo com 110cm sem corrimão 
incl. portão com ferragens</t>
  </si>
  <si>
    <t>Vidro cristal laminado # 8 mm colocado em caixilho com gaxeta de neoprene
leitoso fixo em montantes (tubos quadrados) verticais em aço inox escovado (5cmx5cm), piso teto (travados), fixo em perfil U do mesmo material, conforme detalhe arquitetônico.</t>
  </si>
  <si>
    <t>13</t>
  </si>
  <si>
    <t>Sistemas Hidráulicos</t>
  </si>
  <si>
    <t>Esgoto</t>
  </si>
  <si>
    <t>enterrada</t>
  </si>
  <si>
    <t>Água Fria</t>
  </si>
  <si>
    <t>Rede Hidráulica - Térreo</t>
  </si>
  <si>
    <t>Água Quente</t>
  </si>
  <si>
    <t>Dreno Ar Condicionado</t>
  </si>
  <si>
    <t>AP - Reuso</t>
  </si>
  <si>
    <t>Fossas Septicas, Filtros e Sumidouros</t>
  </si>
  <si>
    <t xml:space="preserve">Alimentação e distribuição de Água Potável </t>
  </si>
  <si>
    <t>GLP</t>
  </si>
  <si>
    <r>
      <t xml:space="preserve">Reservatório metálico tipo taça 10.000 litros, cota do fundo </t>
    </r>
    <r>
      <rPr>
        <b/>
        <sz val="11"/>
        <color theme="1"/>
        <rFont val="Calibri Light"/>
        <family val="2"/>
        <scheme val="major"/>
      </rPr>
      <t xml:space="preserve">6,00m </t>
    </r>
    <r>
      <rPr>
        <sz val="11"/>
        <color theme="1"/>
        <rFont val="Calibri Light"/>
        <family val="2"/>
        <scheme val="major"/>
      </rPr>
      <t>- Dimensões de referencia da taça: diametro=1,91m, altura = 3,40m. Projeto, Fabricação, transporte e instalação por conta do fornecedor, incluso fundações.
Incluso: Bocal de inspeção no teto (= 600 mm), Escada tipo marinheiro (interna e externa), Suporte para fixação de boia automática, Suporte para fixação de luz piloto no teto, Suporte para fixação de para-raios, Sistema de fixação com base metálica, Respiro no teto| Conexões de entrada e saída e dreno de fundo, Guarda corpo para escada externa e  Passeio no teto (grade de proteção).
Deve-se considerar também a utilização de Chapas de aço carbono ASTM A36 de alta resistência à corrosão. Dimensionamento deve estar de acordo com às normas de referência para dar segurança total ao produto. Jateamento abrasivo com granalha (micropartículas de ferro) ao metal branco (SA 3) na superfície interna e ao metal quase branco (SA 2.1/2) na superfície externa. 
Fundo e Pintura: 
SUPERFÍCIE INTERNA : Tinta de Fundo Epóxi 1 demão de 150 µm de espessura + Tinta de Acabamento  Epóxi 1 demão de 150 µm , TOTAL = 300 µm
SUPERFÍCIE EXTERNA: Tinta de Fundo Epóxi 1 demão de 100 µm de espessura + Tinta de Acabamento Poliuretano 1 demão de 100 µm , TOTAL = 200 µm 
OBS: Prever escada marinheiro a ser instalada na parte posterior, sem visao de quem acessa o CD pela frente</t>
    </r>
  </si>
  <si>
    <t>Altura máxima da entrada de água é de 10m</t>
  </si>
  <si>
    <t>Sistema de Aquecimento de Água</t>
  </si>
  <si>
    <t>Fornecimento e instalação de Aquecedor de passagem a Gás (Referencia RINNAI) com capacidade de aquecimento para 35 l/min,  Cor - PRATA - Visor digital de Temperatura
Função - AUTO DIAGNÓSTICO
Pressão de Funcionamento: 4 a 60 mca
Pressão Ideal: 7 - 40 mca
Vazão mínima para funcionamento - 3 l/min - 4 duchas - 8 l/min
Sistemas de Segurança integrados
Alimentação elétrica - Chave Seletora 220/127V</t>
  </si>
  <si>
    <t>Kit de chaminé para aquecedor a gás com descarga frontal, incluso tubo de conexão em chapa de alumínio auto portante, grelha em alumínio quadrada de descarga, vedações e acessórios de instalação</t>
  </si>
  <si>
    <t>Rede subterrânea de esgoto Ø 100 mm, profundidade da vala 1,5 m - exceto tubulação</t>
  </si>
  <si>
    <t>Rede subterrânea de esgoto Ø 150 mm, profundidade da vala 1,5 m - exceto tubulação</t>
  </si>
  <si>
    <t>Rede subterrânea de esgoto Ø 200 mm, profundidade da vala 1,5 m - exceto tubulação</t>
  </si>
  <si>
    <t>Rede subterrânea de água até Ø 50 mm, profundidade da vala 0,5 m - exceto tubulação</t>
  </si>
  <si>
    <t>Central GLP</t>
  </si>
  <si>
    <t>Sistema de Prevenção e Combate a Incêndio</t>
  </si>
  <si>
    <t>Extintores</t>
  </si>
  <si>
    <t>Conforme PPCI</t>
  </si>
  <si>
    <t>Sistemas Elétricos</t>
  </si>
  <si>
    <t>Entrada de Energia</t>
  </si>
  <si>
    <t>Quadros, Bases, Chaves e Disjuntores</t>
  </si>
  <si>
    <t>pç</t>
  </si>
  <si>
    <t>Caixa de sobrepor padrão TELEBRÁS em chapa de aço com placa de madeira no fundo para fixação dos equipamentos, com fecho TIPO fenda.  Fabr. CEMAR LEGRAND Ref. TLBS 9.005.07 ou equivalente técnico</t>
  </si>
  <si>
    <t>Cabos e fios</t>
  </si>
  <si>
    <t>Condutores Elétricos</t>
  </si>
  <si>
    <t>Eletrodutos, Eletrocalhas e Perfilados</t>
  </si>
  <si>
    <t>Infraestrutura para passagem de cabos</t>
  </si>
  <si>
    <t>br</t>
  </si>
  <si>
    <t>Caixas de Passagem</t>
  </si>
  <si>
    <t>Caixa de passagem embutida com tampa basculante para passagem de cabos - 20x20x12cm</t>
  </si>
  <si>
    <t>Caixa de passagem em chapa de aço galvanizado, com tampa lisa parafusada 30x30x15cm</t>
  </si>
  <si>
    <t>Interruptores e Tomadas</t>
  </si>
  <si>
    <t>Alarme Audiovisual Wifi Para Banheiro Pne /pcd Modelo Milassentos-01-1; Para Deficiente - Cadeirante - Idoso - Desabilitado - Sem Fio Com 1 Botoeira</t>
  </si>
  <si>
    <t>Luminárias</t>
  </si>
  <si>
    <t>Luminária De Emergência e lanterna Intelbras 100 Lumens LEA 101
* Autonomia de até 6 horas
* Sistema antifurto com a vantagem de ser fixado na parede e assim garantir maior segurança;
* Maior qualidade e durabilidade com bateria de lítio;
*Botão de teste
*Chave seletora para escolha da intensidade de luz
* Kit completo para instalação
*Com bivolt automático, ela funciona em todas as regiões sem precisar selecionar a tensão 127/220V.
*Fluxo máximo de 100 lumens.</t>
  </si>
  <si>
    <t>LUM-A - Fornecimento e instalação de Luminária ref. - LUMICENTER EAA05-S3500840 - Sobrepor</t>
  </si>
  <si>
    <t>Depósito/Almoxarifado (1.20), Recepção Adm (1.28), 
Adm Trabalho (1.29),  Sala Reuniões/ Multiuso (1.32), 
Sala Presidente (1.35), Sala Reuniões (1.36), Guarita (2.03)</t>
  </si>
  <si>
    <t>LUM-B - Fornecimento e instalação de Luminária ref. - LUMICENTER LHT41-S2000840  - Sobrepor</t>
  </si>
  <si>
    <t>Átrio (1.01), Vestiários A e B (1.02/1.03/1.05/1.09/1.10/1.12), 
Sala Massagem A e B (1.08/1.15), WC Público Masc e Fem (1.23/1.24), WC PNE Masc (1.30), WC Fem (1.34), WC Presidente (1.37), 
Área Manutenção (1.40), Sanitário Guarita (2.04)</t>
  </si>
  <si>
    <t xml:space="preserve">LUM-C - Fornecimento e instalação de Luminária ref. - LUMICENTER EHT10-S3500840 - Sobrepor </t>
  </si>
  <si>
    <t xml:space="preserve">Vestiário A e B - Chuveiros (1.04/1.11), 
Vestiário Técnico A e B (1.06/1.07/1.13/1.14),  
Vestiário Árbitro 1 e 2 (1.16/1.17/1.18/1.19), </t>
  </si>
  <si>
    <t xml:space="preserve">LUM-D - Fornecimento e instalação de Luminária ref. - LUMICENTER CHT01-S232IP66 - Sobrepor </t>
  </si>
  <si>
    <t>Área Médica (1.21), 
Concessão F&amp;B (1.22)</t>
  </si>
  <si>
    <t>LUM-E - Fornecimento e instalação de Luminária ref. - LUMICENTER BZ50-S5LED3KPT - Fixada em alvenaria h = 40cm</t>
  </si>
  <si>
    <t>Área Técnica - Aquecedores (1.41) 
Fachada</t>
  </si>
  <si>
    <r>
      <t>LUM-F - Fornecimento e instalação de Luminária ref. - LUMICENTER LEX05-S1M840FA 
(1 pétala) - Fixada em poste h = 8,00m</t>
    </r>
    <r>
      <rPr>
        <sz val="11"/>
        <color rgb="FFFF0000"/>
        <rFont val="Calibri Light"/>
        <family val="2"/>
        <scheme val="major"/>
      </rPr>
      <t xml:space="preserve">
INCLUIR SUPORTE PARA 1 LUMINARIA MODELO ACP -SUP1LEX</t>
    </r>
  </si>
  <si>
    <t>Implantação</t>
  </si>
  <si>
    <r>
      <t xml:space="preserve">LUM-G - Fornecimento e instalação de Luminária ref. - LUMICENTER LEX05-S1M840FA 
(2 pétalas) - Fixada em poste h = 8,00m
</t>
    </r>
    <r>
      <rPr>
        <sz val="11"/>
        <color rgb="FFFF0000"/>
        <rFont val="Calibri Light"/>
        <family val="2"/>
        <scheme val="major"/>
      </rPr>
      <t>INCLUIR SUPORTE PARA 1 LUMINARIA MODELO ACP -SUP2LEX</t>
    </r>
  </si>
  <si>
    <t>Poste de 8 metros flangeado - 1 Petala</t>
  </si>
  <si>
    <t>Complemento do item LUM-F</t>
  </si>
  <si>
    <t>Poste de 8 metros flangeado - 2 Petala</t>
  </si>
  <si>
    <t>Complemento do item LUM-G</t>
  </si>
  <si>
    <t>17</t>
  </si>
  <si>
    <t>Automação, Sistemas Lógicos e de Telecomunicação</t>
  </si>
  <si>
    <t>T I / Telecomunicações</t>
  </si>
  <si>
    <t>Rack 24Us - 600x600x1.226mm com portas laterais únicas (removíveis e com fecho), estruturas ajustáveis em profundidade, entrada de cabos pelo topo e base (tampas incluídas), longarinas verticais com furação de 1/2U e numeração de U´s, para uso interno IP20, porta frontal (removível) com vidro temperado e sistema de fecho com chave.  Fabr. Legrand Ref.  Linkeo 19” 4 661 04 ou equivalente técnico</t>
  </si>
  <si>
    <t>Sistema de Proteção Contra Descargas Atmosféricas</t>
  </si>
  <si>
    <t>Aterramentos e SPDA</t>
  </si>
  <si>
    <t>19</t>
  </si>
  <si>
    <t>Ar Condicionado, Ventilação e exaustão</t>
  </si>
  <si>
    <t>Instalação (Ar Condicionado)</t>
  </si>
  <si>
    <t xml:space="preserve">Terminal a compressão para cabos de ø=2,5 mm2 </t>
  </si>
  <si>
    <t>Cabo pp 3 x 2,5 mm²</t>
  </si>
  <si>
    <t>duto em chapa de aço galvanizado 24 gsg (5,20 kg/m2), inclusive elementos de fixação</t>
  </si>
  <si>
    <t>Gabinete de ventilação com ventilador tipo sirocco, filtro g4 - ref. berlinerluft bbf-200</t>
  </si>
  <si>
    <t>Gás refrigerante r-410a</t>
  </si>
  <si>
    <t>Instalação de equipamento condicionador de ar split - unidade condensadora (externa)</t>
  </si>
  <si>
    <t>Instalação de equipamento condicionador de ar split - unidade evaporadora (interna)</t>
  </si>
  <si>
    <t>Isolante térmico flexível em espuma elastomérica, espessura 13 mm, para tubulação de cobre dn=1/4" - ref. armacell af</t>
  </si>
  <si>
    <t>Isolante térmico flexível em espuma elastomérica, espessura 13 mm, para tubulação de cobre dn=3/4" e ferro dn=3/8"- ref. armacell af</t>
  </si>
  <si>
    <t>Isolante térmico flexível em espuma elastomérica, espessura 13 mm, para tubulação de cobre dn=3/8" e ferro dn=1/8"- ref. armacell af</t>
  </si>
  <si>
    <t>Isolante térmico flexível em espuma elastomérica, espessura 13 mm, para tubulação de cobre dn=5/8" e ferro dn=1/8"- ref. armacell af</t>
  </si>
  <si>
    <t>Junta flexível constituída por uma fita de lona de vinil com reforço em poliester, largura 100 mm, e chapa de aço galvanizado, largura 45 mm - ref. multivac junta flexível 45/100 25 m</t>
  </si>
  <si>
    <t>Nitrogênio</t>
  </si>
  <si>
    <t>Suporte para equipamento de ar condicionado do tipo split - unidade evaporadora piso teto</t>
  </si>
  <si>
    <t>Tubo de cobre rígido, espessura 0,79 mm, ø=1/4" (0,123 kg/m), inclusive conexões</t>
  </si>
  <si>
    <t>Tubo de cobre rígido, espessura 0,79 mm, ø=3/4" (0,403 kg/m), inclusive conexões</t>
  </si>
  <si>
    <t>Tubo de cobre rígido, espessura 0,79 mm, ø=3/8" (0,193 kg/m), inclusive conexões</t>
  </si>
  <si>
    <t>Tubo de cobre rígido, espessura 0,79 mm, ø=5/8" (0,333 kg/m), inclusive conexões</t>
  </si>
  <si>
    <t>Equipamentos (Ar Condicionado)</t>
  </si>
  <si>
    <t>Veneziana em alumínio com lâminas horizontais fixas (espaçadas em 25 mm) e tela de proteção, mod. awg da trox, medindo 425 x 425 mm</t>
  </si>
  <si>
    <t>Adesivo para colagem de espuma de isolamento térmico flexível - ref. armacell armaflex 520, lata 900ml , ou similar</t>
  </si>
  <si>
    <t>Amortecedor de vibração (calço) em borracha/neoprene medindo 50 x 50 x 25 mm</t>
  </si>
  <si>
    <t>Condicionador de ar split, modelo hi-wall (parede), frio - 12.000 btu/h</t>
  </si>
  <si>
    <t>Condicionador de ar split, modelo hi-wall (parede), frio - 18.000 btu/h</t>
  </si>
  <si>
    <t>Condicionador de ar split, modelo piso / teto, frio - 24.000 btu/h</t>
  </si>
  <si>
    <t>Condicionador de ar split, modelo piso / teto, frio - 30.000 btu/h</t>
  </si>
  <si>
    <t>Condicionador de ar split, modelo piso / teto, frio - 36.000 btu/h</t>
  </si>
  <si>
    <t>Caixa de passagem p/ split, modelo cpp-015u flex - polar</t>
  </si>
  <si>
    <t>21</t>
  </si>
  <si>
    <t>Forros</t>
  </si>
  <si>
    <t xml:space="preserve">Gesso </t>
  </si>
  <si>
    <t xml:space="preserve">Forro estruturado, com chapas de gesso parafusadas em perfis de canaletas de aço galvanizado, suspenso por pendurais suportes niveladores do tipo S47 em tirantes de aço galvanizados
 incl. tabicas lisas no perimetro </t>
  </si>
  <si>
    <t>Ver Detalhes na planta de forros, incl. tabicas lisas no perimetro</t>
  </si>
  <si>
    <t>22</t>
  </si>
  <si>
    <t>Pisos</t>
  </si>
  <si>
    <t>Soleiras</t>
  </si>
  <si>
    <t>Soleira de granito natural de 5  cm de largura, assentado com argamassa mista de cimento, cal e areia</t>
  </si>
  <si>
    <t>Porta de acesso e Janelas - Conforme tabela de Esquadrias</t>
  </si>
  <si>
    <t>Soleira de granito natural de 15 cm de largura, assentado com argamassa mista de cimento, cal e areia</t>
  </si>
  <si>
    <t>Soleira de granito natural de 21 cm de largura, assentado com argamassa mista de cimento, cal e areia</t>
  </si>
  <si>
    <t>Soleira de granito natural de 23 cm de largura, assentado com argamassa mista de cimento, cal e areia</t>
  </si>
  <si>
    <t>Vinílicos</t>
  </si>
  <si>
    <t>Piso vinilico Eucatex Eucafloor Linha Decore PADRÃO: CONCRETO - DW 0741 - Régua</t>
  </si>
  <si>
    <t>Poliuretano</t>
  </si>
  <si>
    <t>Rodapé em poliuretano h = 10cm espessura 10mm, cor Branco pintura fosca</t>
  </si>
  <si>
    <r>
      <t>Placa podotátil de</t>
    </r>
    <r>
      <rPr>
        <b/>
        <sz val="11"/>
        <color theme="1"/>
        <rFont val="Calibri Light"/>
        <family val="2"/>
        <scheme val="major"/>
      </rPr>
      <t xml:space="preserve"> alerta</t>
    </r>
    <r>
      <rPr>
        <sz val="11"/>
        <color theme="1"/>
        <rFont val="Calibri Light"/>
        <family val="2"/>
        <scheme val="major"/>
      </rPr>
      <t>, de borracha # 5 mm assentada com cola 
REF. ANDALUZ</t>
    </r>
  </si>
  <si>
    <t>Cerâmicos</t>
  </si>
  <si>
    <t>Porcelanato Cor Concreto Cinza 60x60 - 
Rejuntamento de piso cerâmico junta: até 3 mm - Conforme projeto e Memoriais</t>
  </si>
  <si>
    <t>Rodapé de Porcelanato Cor Concreto Cinza 9x60 - Conforme projeto e Memoriais</t>
  </si>
  <si>
    <t>Borracha</t>
  </si>
  <si>
    <r>
      <t xml:space="preserve">Placa de borracha 50 x 50 cm # 3,5 mm, fixada com cola à base de neoprene - Plurigoma Tipo Moeda Canto Abaulada, </t>
    </r>
    <r>
      <rPr>
        <b/>
        <sz val="11"/>
        <color theme="1"/>
        <rFont val="Calibri Light"/>
        <family val="2"/>
        <scheme val="major"/>
      </rPr>
      <t>Cor Azul</t>
    </r>
    <r>
      <rPr>
        <sz val="11"/>
        <color theme="1"/>
        <rFont val="Calibri Light"/>
        <family val="2"/>
        <scheme val="major"/>
      </rPr>
      <t xml:space="preserve"> 0028</t>
    </r>
  </si>
  <si>
    <t>24</t>
  </si>
  <si>
    <t>Pinturas</t>
  </si>
  <si>
    <t>Pintura com tinta acrílica em piso, para faixas de demarcação, com faixas de 10 cm de largura</t>
  </si>
  <si>
    <t>Pintura com resina acrílica em piso de concreto, duas demãos, aplicada com rolo</t>
  </si>
  <si>
    <t>23</t>
  </si>
  <si>
    <t>Revestimentos de paredes</t>
  </si>
  <si>
    <t>Porcelanato Cor Concreto Cinza 30x60 - Conforme projeto e Memoriais</t>
  </si>
  <si>
    <t>Ver ampliações das áreas molhadas</t>
  </si>
  <si>
    <t>Fachadas</t>
  </si>
  <si>
    <t>Pintura com tinta acrílica em parede externa com três demãos, sem massa corrida</t>
  </si>
  <si>
    <t>Pintura impermeabilizante sobre superfície de concreto com primer e duas demãos de verniz acrílico à base de água</t>
  </si>
  <si>
    <t>Paredes e Tetos</t>
  </si>
  <si>
    <t>Pintura de Sinalizacao de faixas e figuras para pedestres, com tinta a base de resina acrilica, em vias rodoviarias, com utilizacão de pistola pneumatica(spray)</t>
  </si>
  <si>
    <t>Demarcação de vaga de estacionamento para portadores de deficiência física</t>
  </si>
  <si>
    <t>Demarcação de vaga de estacionamento para IDOSOS</t>
  </si>
  <si>
    <t>Demarcação de piso para cadeirante em arquibancada conforme NBR</t>
  </si>
  <si>
    <t>Pintura com tinta esmalte PRETO FOSCO em Guarda Corpo e Corrimão de ferro, com duas demãos, incl. Fundo preparador</t>
  </si>
  <si>
    <t>26</t>
  </si>
  <si>
    <t>Louças, Metais e Acessórios Sanitários</t>
  </si>
  <si>
    <t>Bancadas</t>
  </si>
  <si>
    <t>Balcão da  concessão</t>
  </si>
  <si>
    <t>Lavatórios de Cubas</t>
  </si>
  <si>
    <t>Cuba de embutir Tramontina Lavínia 48 BL em Aço Inox Acetinado 48x34 cm</t>
  </si>
  <si>
    <t>Bacias Sanitárias</t>
  </si>
  <si>
    <t>Caixa de Descarga Embutida Montana 9000 Base com Acabamento Cinza</t>
  </si>
  <si>
    <t xml:space="preserve">Kit Bacia com Caixa Acoplada Elite 3/6 Litros + Assento Sanitário Soft Close em Polipropileno Branco (1747230010300)) - completo - incl. Engate e kit fixação </t>
  </si>
  <si>
    <t>Bacia sanitária com barras de apoio em duas paredes, com assento sanitário para portadores de necessidades especiais</t>
  </si>
  <si>
    <t>Mictórios</t>
  </si>
  <si>
    <t>Lavatório de louça com coluna suspensa, barra de apoio de canto, para pessoas portadoras de necessidades especiais, incl. Acessórios como sifião, engates e parafusos, etc</t>
  </si>
  <si>
    <t>Cuba de embutir retangular-celite branca; ref: 76107, completa com engate, sifão , valvula e acessórios + frete</t>
  </si>
  <si>
    <t>Tanque de louça com coluna - CELITE Modelo G - Branco, completo incl. acessórios (Sifão, Valvula, parafusos de fixação, etc)</t>
  </si>
  <si>
    <t>Tanque do DML/ALMOXARIFADO</t>
  </si>
  <si>
    <t>Metais e Acessórios</t>
  </si>
  <si>
    <t>Acessórios - Tubo de Descarga para Caixa  Montana (com cotovêlo azul 50x40mm)</t>
  </si>
  <si>
    <t>Acessórios - SPUD ajustável p/ vaso sanitário</t>
  </si>
  <si>
    <t>Torneira para tanque Docol - 1130 TrioCód. 00534406</t>
  </si>
  <si>
    <t>Registro de gaveta com canopla Ø 20 mm - 3/4"</t>
  </si>
  <si>
    <t>Registro de pressão com canopla Ø 20 mm - 3/4"</t>
  </si>
  <si>
    <t>Torneira para lavatório de mesa pressmatic compact docol. ref: 17160606</t>
  </si>
  <si>
    <t>Torneira para Lavatório de Mesa Pressmatic Benefit Cromada</t>
  </si>
  <si>
    <t>Válvula de Mictório Pressmatic Compact Cromada</t>
  </si>
  <si>
    <t>Torneira para Pia de Cozinha Bica Alta Cromado Gali Docol</t>
  </si>
  <si>
    <t>Chuveiro-ducha metálico - Vazão máx. 8l/min</t>
  </si>
  <si>
    <t>Porta Toalha Bastão Hope Docol Cod 00761606</t>
  </si>
  <si>
    <t>Cabideiro Hope Docol 00761106</t>
  </si>
  <si>
    <t>Saboneteira de Parede Hope Docol Cod 00761306</t>
  </si>
  <si>
    <t>Prateleira Hope Docol Cod 00764706</t>
  </si>
  <si>
    <t>Piso Plastico</t>
  </si>
  <si>
    <t>Piso Plástico Flexível Modular - 30x30x1,5cm , Cor Azul 
Material: PVC Reciclado com proteção UV (resistente aos raios solares e suporta temperaturas negativas de até -35º.C)
Capacidade de Carga: 3 toneladas por m2. (capacidade estática).</t>
  </si>
  <si>
    <t>Área de Chuveiros</t>
  </si>
  <si>
    <t>27</t>
  </si>
  <si>
    <t>Vidros</t>
  </si>
  <si>
    <t>Espelho</t>
  </si>
  <si>
    <t>Espelho cristal para sanitário # 5 mm</t>
  </si>
  <si>
    <t>30</t>
  </si>
  <si>
    <t>Urbanização e Serviços externos</t>
  </si>
  <si>
    <t>Pavimentações</t>
  </si>
  <si>
    <t>Bate Roda em concreto - 0,15 x 0,16 x 1,80</t>
  </si>
  <si>
    <t>Calçadas</t>
  </si>
  <si>
    <t>G02</t>
  </si>
  <si>
    <t>Grama Sintética</t>
  </si>
  <si>
    <t>Revestimento em Grama Sintética Decorativa colada sobre o piso de concreto</t>
  </si>
  <si>
    <t>CONTRATAÇÃO DIRETA CBF 
(NÃO É ESCOPO DA CONSTRUTURA)</t>
  </si>
  <si>
    <t>Piso em concreto C15 S5- controle tipo "C", # 12 cm, sobre lastro de brita # 5 cm, armado com tela de aço CA-60</t>
  </si>
  <si>
    <t>Separação de vias das calçadas</t>
  </si>
  <si>
    <t>Drenagem</t>
  </si>
  <si>
    <t>Cercas e Alambrados</t>
  </si>
  <si>
    <r>
      <t>Alambrado com tela fio #12, malha hexagonal de 2"x2", galvanizado com revestimento em pvc de alta aderência e elevada durabilidade na cor verde ral 6005, altura total da tela:</t>
    </r>
    <r>
      <rPr>
        <b/>
        <sz val="11"/>
        <rFont val="Calibri Light"/>
        <family val="2"/>
        <scheme val="major"/>
      </rPr>
      <t xml:space="preserve"> h=5.00m</t>
    </r>
    <r>
      <rPr>
        <sz val="11"/>
        <rFont val="Calibri Light"/>
        <family val="2"/>
        <scheme val="major"/>
      </rPr>
      <t>, fixadas aos postes e treliças através de arames galvanizados.</t>
    </r>
  </si>
  <si>
    <t>Cercamento do Campo de Jogo</t>
  </si>
  <si>
    <r>
      <t>Alambrado com tela fio #12, malha hexagonal de 2"x2", galvanizado com revestimento em pvc de alta aderência e elevada durabilidade na cor verde ral 6005, altura total da tela:</t>
    </r>
    <r>
      <rPr>
        <b/>
        <sz val="11"/>
        <rFont val="Calibri Light"/>
        <family val="2"/>
        <scheme val="major"/>
      </rPr>
      <t xml:space="preserve"> h=2.50m</t>
    </r>
    <r>
      <rPr>
        <sz val="11"/>
        <rFont val="Calibri Light"/>
        <family val="2"/>
        <scheme val="major"/>
      </rPr>
      <t>, fixadas aos postes e treliças através de arames galvanizados. Modulos Padrão</t>
    </r>
  </si>
  <si>
    <r>
      <t>Portão simples, 01 folha de abrir, quadros em tubo de aço galvanizado metalon ∅ 2", sendo larg.</t>
    </r>
    <r>
      <rPr>
        <b/>
        <sz val="11"/>
        <color theme="1"/>
        <rFont val="Calibri Light"/>
        <family val="2"/>
        <scheme val="major"/>
      </rPr>
      <t xml:space="preserve"> 1.50 x alt. 2.50m</t>
    </r>
    <r>
      <rPr>
        <sz val="11"/>
        <color theme="1"/>
        <rFont val="Calibri Light"/>
        <family val="2"/>
        <scheme val="major"/>
      </rPr>
      <t>, fechamento em tela  tipo alambrado tela tipo alambrado com fio #12, malha hexagonal de 2"x2", com pintura eletrostática na cor verde ral 6005, dobradiças , trinco estampado e postes de  montagem chumbados no solo.</t>
    </r>
  </si>
  <si>
    <r>
      <t>Portão simples, 01 folha de abrir, quadros em tubo de aço galvanizado metalon ∅ 2", sendo larg.</t>
    </r>
    <r>
      <rPr>
        <b/>
        <sz val="11"/>
        <color theme="1"/>
        <rFont val="Calibri Light"/>
        <family val="2"/>
        <scheme val="major"/>
      </rPr>
      <t xml:space="preserve"> 1.10 x alt.1,25m</t>
    </r>
    <r>
      <rPr>
        <sz val="11"/>
        <color theme="1"/>
        <rFont val="Calibri Light"/>
        <family val="2"/>
        <scheme val="major"/>
      </rPr>
      <t>, fechamento em tela  tipo alambrado tela tipo alambrado com fio #12, malha hexagonal de 2"x2", com pintura eletrostática na cor verde ral 6005, dobradiças , trinco estampado e postes de  montagem chumbados no solo.</t>
    </r>
  </si>
  <si>
    <r>
      <t>Portão duplo, 02 folhas de abrir, quadros em tubo de aço galvanizado metalon ∅ 2", sendo larg.</t>
    </r>
    <r>
      <rPr>
        <b/>
        <sz val="11"/>
        <color theme="1"/>
        <rFont val="Calibri Light"/>
        <family val="2"/>
        <scheme val="major"/>
      </rPr>
      <t xml:space="preserve"> 3.00m x alt. 2.50m</t>
    </r>
    <r>
      <rPr>
        <sz val="11"/>
        <color theme="1"/>
        <rFont val="Calibri Light"/>
        <family val="2"/>
        <scheme val="major"/>
      </rPr>
      <t>, fechamento em tela  tipo alambrado tela tipo alambrado com fio #12, malha hexagonal de 2"x2", com pintura eletrostática na cor verde ral 6005, dobradiças , trinco estampado e  ferrolho de piso, montagem e fixação das dobradiças nos postes do cercamento, através de parafusos auto brocantes de alta resistênca em aço galvanizado.</t>
    </r>
  </si>
  <si>
    <t>Alambrado com tela soldada galvanizada, fixada em mourão de concreto armado reto, altura livre 2 m</t>
  </si>
  <si>
    <t>Postes</t>
  </si>
  <si>
    <t>Bicicletário</t>
  </si>
  <si>
    <t>Equipamentos</t>
  </si>
  <si>
    <t>LIXEIRA CONTAINER -  Ecológica produzida com material 100% reciclável (Polipropileno) conforme memorial descritivo 
1472 LITROS
Incl. 2 fechaduras | Braço Articulado e/ou Pistão para tampa | com tampas traseiras
Medida:
1,88m (Largura)
0,90m (Altura)
0,87m (Profundidade)
Base: 1,75 x 0,85m</t>
  </si>
  <si>
    <t>Paisagismo</t>
  </si>
  <si>
    <t>un.</t>
  </si>
  <si>
    <t>Arquibancada</t>
  </si>
  <si>
    <t xml:space="preserve">Placas de concreto pré-moldadas de dimensões 120cm x 60cm  espaçadas em 5cm (grama), para promover um “caminho” de calçada do edifício principal até o final das arquibancadas. </t>
  </si>
  <si>
    <r>
      <t xml:space="preserve">Piso podotátil </t>
    </r>
    <r>
      <rPr>
        <b/>
        <sz val="11"/>
        <color theme="1"/>
        <rFont val="Calibri Light"/>
        <family val="2"/>
        <scheme val="major"/>
      </rPr>
      <t>direcional</t>
    </r>
    <r>
      <rPr>
        <sz val="11"/>
        <color theme="1"/>
        <rFont val="Calibri Light"/>
        <family val="2"/>
        <scheme val="major"/>
      </rPr>
      <t xml:space="preserve"> em bloco de concreto quadrado 20 x 20 cm, # 6 cm assentado sobre coxim de areia</t>
    </r>
  </si>
  <si>
    <r>
      <t xml:space="preserve">Piso podotátil de </t>
    </r>
    <r>
      <rPr>
        <b/>
        <sz val="11"/>
        <color theme="1"/>
        <rFont val="Calibri Light"/>
        <family val="2"/>
        <scheme val="major"/>
      </rPr>
      <t xml:space="preserve">alerta </t>
    </r>
    <r>
      <rPr>
        <sz val="11"/>
        <color theme="1"/>
        <rFont val="Calibri Light"/>
        <family val="2"/>
        <scheme val="major"/>
      </rPr>
      <t>em bloco de concreto quadrado 20 x 20 cm, # 6 cm assentado sobre coxim de areia</t>
    </r>
  </si>
  <si>
    <t xml:space="preserve">Fita antiderrapante, faixa com largura=3cm e espessura=2mm, aplicação em degrau
Ref. 3M Preta Safety Walk </t>
  </si>
  <si>
    <t>ARQUIBANCADA - Fita Antiderrapente 150x3cm- degrau - 15 x</t>
  </si>
  <si>
    <t>Sinalização visual de degraus para deficiente visual (20x3cm) (faixa de borda de escada) adesivada
REF. ANDALUZ</t>
  </si>
  <si>
    <t>ARQUIBANCADA - Faixa Sinalização Visual 7x3cm - degrau</t>
  </si>
  <si>
    <t>Rampa de acesso destinada à PNE, revestida com piso podotátil de alerta/ladrilho hidráulico 25 x 25 cm, # 2cm, assentado com argamassa</t>
  </si>
  <si>
    <t>32</t>
  </si>
  <si>
    <t>Serviços Complementares</t>
  </si>
  <si>
    <t>Limpeza</t>
  </si>
  <si>
    <t>Carga manual de entulho em caminhão basculante</t>
  </si>
  <si>
    <t>Equipamentos e Serviços Especiais</t>
  </si>
  <si>
    <t>Gramado</t>
  </si>
  <si>
    <t>Construção de campo de futebol com dimensões oficiais (105x68), incluindo a execução de drenagem, grama sintética, traves, demarcações. Inclui:
• Grama FieldTurf Importada FIFA PREFERRED PRODUCER-CLASSIC HD
• Implantação da base de Brita
• Nivelamento a laser e compactação
• Implantação da grama FieldTurf
• Colocação mecanizada do Infill
• Escovação e colocação das traves e redes.
• Sistema de Irrigação adaptado</t>
  </si>
  <si>
    <t>Canaleta em concreto armado, 0,4 x 0,4 m, para águas pluviais conforme projeto executivo, incl. Grelhas caimento e conexões com a rede de drenagem do campo</t>
  </si>
  <si>
    <t>Banco de 12 jogadores suplentes coberto (incluso frete)</t>
  </si>
  <si>
    <t>Banco de 4 lugares coberto para Delegado/4.o Arbitro/Federação (incluso frete)</t>
  </si>
  <si>
    <t>G09</t>
  </si>
  <si>
    <t>Mobiliários</t>
  </si>
  <si>
    <r>
      <rPr>
        <b/>
        <sz val="11"/>
        <rFont val="Calibri Light"/>
        <family val="2"/>
        <scheme val="major"/>
      </rPr>
      <t xml:space="preserve">Refrigerador compacto tipo frigobar Cor: Branco, </t>
    </r>
    <r>
      <rPr>
        <sz val="11"/>
        <rFont val="Calibri Light"/>
        <family val="2"/>
        <scheme val="major"/>
      </rPr>
      <t xml:space="preserve"> Capacidade minima  de Armazenamento: 122L. Voltagem: 110V ou 220V. Consumo de energia: 110V 19.1Kwh/mês. Outorgado do Selo Procel de 2011 em reconhecimento de alta eficiência.
Dimensões (Aproximadas) (LxAxP): 495x880x540 mm.</t>
    </r>
  </si>
  <si>
    <r>
      <rPr>
        <b/>
        <sz val="11"/>
        <rFont val="Calibri Light"/>
        <family val="2"/>
        <scheme val="major"/>
      </rPr>
      <t>Bebedouro Industrial 50 Litros</t>
    </r>
    <r>
      <rPr>
        <sz val="11"/>
        <rFont val="Calibri Light"/>
        <family val="2"/>
        <scheme val="major"/>
      </rPr>
      <t xml:space="preserve">  (Kit de Instalação + Filtro)  - Armazenagem de  50 Litros de água gelada;
Capacidade de Refrigeração de 120 L/hora;
02 Torneiras em Metal Cromado; *
Gás Refrigerante Ecológico R134 A;
Termostato Regulador de Temperatura;
Dimensões: 1350 x 650 x 550 (Alt x Larg x Prof);
Peso: 40 Kg;
Tensão: 127V ou 220V;
* Na linha padrão o bebedouro é equipado c/ 01 torneira natural + 01 torneira refrigerada (todas tipo copo)</t>
    </r>
  </si>
  <si>
    <t>Purificador agua branco bivolt - Ref. Electrolux  PE11b
Dimensões A:33cm / L:25cm / P:29cm
Capacidade do tanque de aproximadamente 0,8l
Potência (W) 65
Troca de filtro indicada 3000 litros ou 6 meses.
Capacidade de refrigeração (l/h)* 0,240
Consumo de energia (kW/h/mês)* 8,01
Vazão máxima:100 litros/h
Pressão da água 39,23 a 392,26 kPa (pressão recomendada para vazão de 1 l/min)
Garantia de 12 Meses Pelo Fabricante.</t>
  </si>
  <si>
    <t>G07</t>
  </si>
  <si>
    <t>Comunicação Visual interna e externa</t>
  </si>
  <si>
    <t>Instruções gerais:</t>
  </si>
  <si>
    <r>
      <rPr>
        <b/>
        <sz val="10"/>
        <rFont val="Arial"/>
        <family val="2"/>
      </rPr>
      <t xml:space="preserve">ESCOPO CONTRATUAL  </t>
    </r>
    <r>
      <rPr>
        <sz val="10"/>
        <rFont val="Arial"/>
        <family val="2"/>
      </rPr>
      <t>- O escopo contratual compreende todos os serviços e materiais constantes na documentação técnica disponibilizada, detalhados ou não em planilha. considera-se, portanto, que os projetos e memoriais e demais documentos técnicos, são complementares e que os serviços e materiais eventualmente descritos nestes documentos estão compreendidos no escopo contratual. Havendo divergência/conflitos entre os referidos documentos durante a construção (leia-se: não identificados e/ou devidamente esclarecidos previamente durante o processo de contratação), valerá o que for mais conveniente para a gerenciadora/cliente.</t>
    </r>
  </si>
  <si>
    <r>
      <rPr>
        <b/>
        <sz val="10"/>
        <rFont val="Arial"/>
        <family val="2"/>
      </rPr>
      <t xml:space="preserve">CONTRATAÇÕES DIRETAS CBF </t>
    </r>
    <r>
      <rPr>
        <sz val="10"/>
        <rFont val="Arial"/>
        <family val="2"/>
      </rPr>
      <t>- Verificar na Matriz de responsabilidade os materiais / serviços que serão comprados / fornecidos diretamente pela CBF. Na planilha estes itens estão identificados na coluna B, sendo apenas os itens G01 correspondentes ao escopo da Construtora Principal. Todos os demais (G00, G02, G04, G07, G09 ) serão objeto de contratação DIRETA CBF e devem ser apenas administrados localmente pela Construtora e/ou instalados quando for o caso.
A proponente deverá prever o apoio a todos os serviços contratados diretamente pela CBF, incluindo prover: Sanitários e Refeitórios apropriados para os funcionários de terceiros. Área adequada de Armazenagem, Segurança Patrimonial, Itens de proteção coletiva e gestão da Segurança do Trabalho em geral, incluindo o treinamento e orientação gerais sobre a segurança no Canteiro de obras, além do controle de acesso ao canteiro de obras. Serão responsabilidade das empresas contratadas diretamente pela CBF e ficam portanto excluídos do escopo da Construtora Principal os seguintes itens: Equipamentos de proteção individual (EPIs) dos seus funcionários, Treinamentos para desempenho de suas funções, Alojamentos e escritórios de Adm, Custos de Alimentação e transporte relacionados a estas empresas, limpeza e descarte de materiais relacionados aos serviços contratados diretamente pela CBF.</t>
    </r>
  </si>
  <si>
    <r>
      <rPr>
        <b/>
        <sz val="10"/>
        <rFont val="Arial"/>
        <family val="2"/>
      </rPr>
      <t>LAY OUT COM E SEM SEDE DA FEDERAÇÃO</t>
    </r>
    <r>
      <rPr>
        <sz val="10"/>
        <rFont val="Arial"/>
        <family val="2"/>
      </rPr>
      <t xml:space="preserve"> - Alguns arquivos genericos podem conter 2 opções de lay out, uma COM Sede da Federação e a outra SEM SEDE da Federação. Para Porto Velho deve-se considerar opção COM Sede da Federação, desconsiderando as informações da outra alternativa;</t>
    </r>
  </si>
  <si>
    <r>
      <rPr>
        <b/>
        <sz val="11"/>
        <color theme="1"/>
        <rFont val="Calibri"/>
        <family val="2"/>
        <scheme val="minor"/>
      </rPr>
      <t xml:space="preserve">APROVAÇÕES LEGAIS DO PROJETO E TRAMITES EM CONCESSIONÁRIAS:  </t>
    </r>
    <r>
      <rPr>
        <sz val="11"/>
        <color theme="1"/>
        <rFont val="Calibri"/>
        <family val="2"/>
        <scheme val="minor"/>
      </rPr>
      <t xml:space="preserve">As aprovações Legais das obras serão conduzidas por despachante contratado diretamente pela CBF, devendo o proponente dar o devido apoio ao despachante local. Este apoio inclui dentre outras providencias, a apresentação da ART de execução das Obras e outros documentos requeridos pelo despachante/Orgãos de aprovação, e eventualmente executar </t>
    </r>
    <r>
      <rPr>
        <sz val="10"/>
        <rFont val="Arial"/>
        <family val="2"/>
      </rPr>
      <t>serviços complementares conforme os referidos projetos aprovados e exigências locais.
O Tramite em Concessionárias de Serviços Públicos (Energia/Agua/Esgoto/Telefonia) devem ser conduzidos diretamente pela Construtora, independente do apoio do Despachante Local contratado pela CBF.</t>
    </r>
  </si>
  <si>
    <t>PREENCHIMENTO DA PLANILHA:</t>
  </si>
  <si>
    <r>
      <rPr>
        <b/>
        <sz val="10"/>
        <rFont val="Arial"/>
        <family val="2"/>
      </rPr>
      <t xml:space="preserve">A) PREÇOS UNITÁRIOS E OBSERVAÇÕES </t>
    </r>
    <r>
      <rPr>
        <sz val="10"/>
        <rFont val="Arial"/>
        <family val="2"/>
      </rPr>
      <t>- Na Primeira parte da planilha deve-se Preencher todas os campos com referentes aos preços unitários dos serviços e eventuais Observações. Visando facilitar a equalização das propostas, NÃO é permitido alterar nem a descrição, a quantidade ou unidade dos serviços;</t>
    </r>
  </si>
  <si>
    <r>
      <rPr>
        <b/>
        <sz val="10"/>
        <rFont val="Arial"/>
        <family val="2"/>
      </rPr>
      <t>B) OMISSOS</t>
    </r>
    <r>
      <rPr>
        <sz val="10"/>
        <rFont val="Arial"/>
        <family val="2"/>
      </rPr>
      <t xml:space="preserve"> - Itens Omissos e/ou eventuais divergências de quantidades devem ser listados e quantificados a parte no final da planilha (desbloqueada);</t>
    </r>
  </si>
  <si>
    <r>
      <rPr>
        <b/>
        <sz val="10"/>
        <rFont val="Arial"/>
        <family val="2"/>
      </rPr>
      <t>C) PREÇOS UNITÁRIOS</t>
    </r>
    <r>
      <rPr>
        <sz val="10"/>
        <rFont val="Arial"/>
        <family val="2"/>
      </rPr>
      <t xml:space="preserve"> - Os preços unitários devem conter valores finais de Material e Mão de Obra (apresentados separadamente) com o BDI (Benefícios e Despesas Indiretas) e todos os impostos pertinentes;</t>
    </r>
  </si>
  <si>
    <r>
      <rPr>
        <b/>
        <sz val="10"/>
        <rFont val="Arial"/>
        <family val="2"/>
      </rPr>
      <t>D) COMPRA DIRETA CBF</t>
    </r>
    <r>
      <rPr>
        <sz val="10"/>
        <rFont val="Arial"/>
        <family val="2"/>
      </rPr>
      <t xml:space="preserve"> - Os itens destacados como compra direta CBF </t>
    </r>
    <r>
      <rPr>
        <b/>
        <sz val="10"/>
        <rFont val="Arial"/>
        <family val="2"/>
      </rPr>
      <t>NÃO</t>
    </r>
    <r>
      <rPr>
        <sz val="10"/>
        <rFont val="Arial"/>
        <family val="2"/>
      </rPr>
      <t xml:space="preserve"> devem ser preenchidos na planilha, foram listados apenas para conhecimento. Os eventuais valores correspondentes a Administração local destes itens, incluso considerações indicadas no item 4, devem ser precificados no item 2 da planilha e quando indicada a instalação, em linha correspondente específica;</t>
    </r>
  </si>
  <si>
    <t>Resumo Orçamentário Geral por Grupo</t>
  </si>
  <si>
    <t>Total Geral</t>
  </si>
  <si>
    <t>Cronograma Físico</t>
  </si>
  <si>
    <t>Pré-Obra</t>
  </si>
  <si>
    <t xml:space="preserve">Grupo </t>
  </si>
  <si>
    <t>Duração
semanas equiv.)</t>
  </si>
  <si>
    <t>Resp.</t>
  </si>
  <si>
    <t>SERVIÇOS INICIAIS</t>
  </si>
  <si>
    <t>Tramites legais (Alvará de construção, ligação de provisória de energia, etc)</t>
  </si>
  <si>
    <t>Execução Canteiro de Obras (incl. Tapume, escritorio, sanitários e demais ligações provisórias)</t>
  </si>
  <si>
    <t>TERRAPLENAGEM</t>
  </si>
  <si>
    <t>Terraplenagem (Incl. corte e aterro compactação e formação dos taludes)</t>
  </si>
  <si>
    <t>DRENAGEM</t>
  </si>
  <si>
    <t>Execução de tubulações (incl. Valas)</t>
  </si>
  <si>
    <t>Execução de Poços de Visitas, CP e Boca de Lobos</t>
  </si>
  <si>
    <t>ÁGUAS PLUVIAIS E REUSO</t>
  </si>
  <si>
    <t>Execução de tubulações, caixas de passagem, escadas de desague (incl. Valas)</t>
  </si>
  <si>
    <t>Execução dos reservatórios de água para reuso(escavação, Estruturas, alvenarias, imperm.)</t>
  </si>
  <si>
    <t>ESGOTO (ÁREA EXTERNA)</t>
  </si>
  <si>
    <t>Execução de Poços de Visitas e Caixas de Passagens</t>
  </si>
  <si>
    <t>ELÉTRICA (ÁREA EXTERNA)</t>
  </si>
  <si>
    <t>Entrada de Energia Subestação</t>
  </si>
  <si>
    <t>Execução de Tubulações e caixas de passagem (incl. Escavações de valas)</t>
  </si>
  <si>
    <t>PAVIMENTAÇÕES E CALÇAMENTOS</t>
  </si>
  <si>
    <t>Execução de Base e Sub-Base</t>
  </si>
  <si>
    <t>Guias de concreto e sarjetas</t>
  </si>
  <si>
    <t>Execução de calçadas de concreto, incl. Rampas e Pisos Táteis</t>
  </si>
  <si>
    <t>Execução de arquibancadas contra o talude (incl. escadas, corrimãos e acabamentos)</t>
  </si>
  <si>
    <t>ESTRUTURA (INFRA E SUPRA)</t>
  </si>
  <si>
    <t xml:space="preserve">Edifício Principal </t>
  </si>
  <si>
    <t xml:space="preserve">Fundações </t>
  </si>
  <si>
    <t>Blocos e Baldrames - Escavação, Forma, Armadura e Concreto</t>
  </si>
  <si>
    <t>Pilares -  Forma, Armadura e Concreto</t>
  </si>
  <si>
    <t>Vigas, lajes e Marquises-  Forma, Armadura e Concreto (incl.laje pré)</t>
  </si>
  <si>
    <t>Construções Satélites - Guarita</t>
  </si>
  <si>
    <t>Construções Satélites - Fundação</t>
  </si>
  <si>
    <t>Construções Satélites - Pilares</t>
  </si>
  <si>
    <t>Construções Satélites - Vigas e Lajes</t>
  </si>
  <si>
    <t>ESGOTO E SAÍDAS DE AP (ÁREAS INTERNAS)</t>
  </si>
  <si>
    <t>Execução de tubulações de esgoto e saídas de águas pluviais</t>
  </si>
  <si>
    <t>ALVENARIA EXTERNA (Bloco Aparente)</t>
  </si>
  <si>
    <t>Assentamento de bloco de concreto aparente (incl. Estruturas internas)</t>
  </si>
  <si>
    <t xml:space="preserve">Impermeabilização de Embasamento </t>
  </si>
  <si>
    <t>PISO INTERNO</t>
  </si>
  <si>
    <t>Lastro de brita, concretagem piso zero</t>
  </si>
  <si>
    <t>COBERTURAS</t>
  </si>
  <si>
    <t>Execução de Coberturas (incl. estrutura/telhas/Calhas/Rufos)</t>
  </si>
  <si>
    <t>DRYWALL</t>
  </si>
  <si>
    <t>Montagem das Divisórias de Gesso Acartonado</t>
  </si>
  <si>
    <t>FORRO</t>
  </si>
  <si>
    <t>Execução de forro (gesso acartonado)</t>
  </si>
  <si>
    <t>TRATAMENTO E PINTURA DE FACHADAS</t>
  </si>
  <si>
    <t>Lixamento de Arestas nas Estrutura de Concreto/Aplicação de Resina acrílica</t>
  </si>
  <si>
    <t>Pintura externa de Blocos</t>
  </si>
  <si>
    <t>ELÉTRICA/DADOS/TV (ÁREAS INTERNAS)</t>
  </si>
  <si>
    <t>Tubulações pelo Piso</t>
  </si>
  <si>
    <t>Tubulações Teto/Paredes (aparentes e embutidas)</t>
  </si>
  <si>
    <t>Fiação/Cabeamento, Montagens de Quadros de Distribuição</t>
  </si>
  <si>
    <t>Instalação de acabamentos (tomadas, interruptores, luminárias,etc)</t>
  </si>
  <si>
    <t>HIDRÁULICA (ÁREAS INTERNAS)</t>
  </si>
  <si>
    <t>Instalação de Reservatório tipo "taça" completo (incl. projeto de fundações, fabricação e Instalações)</t>
  </si>
  <si>
    <t>Instalação de Barrilete sob a cobertura</t>
  </si>
  <si>
    <t>Instalação de Tubulações e base de Registros</t>
  </si>
  <si>
    <t>Instalação do sistema de aquecimento de água (aquecedores)</t>
  </si>
  <si>
    <t>REVESTIMENTOS DE PISOS E PAREDES</t>
  </si>
  <si>
    <t>Assentamento de azulejo/porcelanato</t>
  </si>
  <si>
    <t>Assentamento de piso cerâmico/porcelanato/vinílico</t>
  </si>
  <si>
    <t>ESQUADRIAS</t>
  </si>
  <si>
    <t>Instalação de soleiras de Portas e Janelas</t>
  </si>
  <si>
    <t>Instalação de esquadrias metálicas e vidros Temperados</t>
  </si>
  <si>
    <t>PORTAS</t>
  </si>
  <si>
    <t>Instalação de portas de madeira</t>
  </si>
  <si>
    <t>PINTURAS INTERNAS</t>
  </si>
  <si>
    <t>Massa corrida e Pintura de Paredes internas de Dry Wall</t>
  </si>
  <si>
    <t>Pintura interna de Blocos de Concreto</t>
  </si>
  <si>
    <t>LOUÇAS/METAIS E ACESSÓRIOS</t>
  </si>
  <si>
    <t>Instalação de Louças, Metais e Acessórios</t>
  </si>
  <si>
    <t>Fornecimento e Instalação de Divisórias Sanitárias</t>
  </si>
  <si>
    <t>AR CONDICIONADO</t>
  </si>
  <si>
    <t>Instalação de rede frigorígena ( incl. sob cobertura)</t>
  </si>
  <si>
    <t>Instalação das Condensadoras e Evaporadoras</t>
  </si>
  <si>
    <t>URBANIZAÇÃO E PAISAGISMO</t>
  </si>
  <si>
    <t>Instalação de postes de iluminação (incluso base)</t>
  </si>
  <si>
    <t xml:space="preserve">Terra preta e grama </t>
  </si>
  <si>
    <t xml:space="preserve">Plantio de Árvores e Jardins </t>
  </si>
  <si>
    <t>CAMPO DE JOGO</t>
  </si>
  <si>
    <t>Execução de drenagem do campo( incl.escavação, bidim, tubulação, brita)</t>
  </si>
  <si>
    <t>Execução da canaleta de drenagem perimetral do campo</t>
  </si>
  <si>
    <t>Rede de irrigação do campo</t>
  </si>
  <si>
    <t>Imprimação e instalação da grama e preenchimentos</t>
  </si>
  <si>
    <t>Alambrados, Portões e Fechamentos</t>
  </si>
  <si>
    <t>Instalação de Traves, Bandeirinhas, Redes etc.</t>
  </si>
  <si>
    <t>Instalação  Bancos de Jogadores Reservas e Árbitros</t>
  </si>
  <si>
    <t>SERVIÇOS FINAIS</t>
  </si>
  <si>
    <t xml:space="preserve">Demarcações de vagas e Instalação de Sinalizações de Acessibilidade </t>
  </si>
  <si>
    <t>Fornecimento e Montagem de Mobiliários e Equipamentos (FF&amp;E)</t>
  </si>
  <si>
    <t>Testes Finais e Comissionamentos das instalações</t>
  </si>
  <si>
    <t>Limpeza Geral / Entrega de Obras</t>
  </si>
  <si>
    <t>LEGENDA</t>
  </si>
  <si>
    <t>A DEFINIR CBF</t>
  </si>
  <si>
    <t>Grupo Mayer Legalização Imobiliária</t>
  </si>
  <si>
    <t>Obras Civis em Geral (Construtora Principal)</t>
  </si>
  <si>
    <t>Campo de Jogo (gramado sintético incl. Drenagem, irrigação e equip.)</t>
  </si>
  <si>
    <t>Cercas e Alambrados (Cercamento do Campo de Jogo)</t>
  </si>
  <si>
    <t>FF&amp;E - Mobiliários e Equipamentos</t>
  </si>
  <si>
    <t>1.02, 1.04, 1.06, 1.08, 1.09, 1.11, 1.13, 1.15, 1.16, 1.18</t>
  </si>
  <si>
    <t>1.06, 1.13, 1.16, 1.18, 1.32, 1.33</t>
  </si>
  <si>
    <t>1.21</t>
  </si>
  <si>
    <t xml:space="preserve"> 1.21, 1.22, 1,28, 1.30, 1.31</t>
  </si>
  <si>
    <t>JA-02 - Janela VT de Correr  - Janela com 2 folhas de correr em vidro temperado incolor 8mm, encaixilhadas com perfil "U" em alumínio preto fosco, externa - 1,61 x 0,37 (L x H)  - incl.  Fecho lateral com travamento autoblocante 
tipo v-a (vidro-alvenaria) - 04 unidades</t>
  </si>
  <si>
    <t>1.03, 1.10, 1.23, 1.24</t>
  </si>
  <si>
    <t>1.03, 1.04, 1.10, 1.11, 1.30</t>
  </si>
  <si>
    <t>JA-03* - Janela VT de Correr  - Janela com 2 folhas de correr, em vidro temperado incolor 8mm, encaixilhadas com perfil "U" em alumínio preto fosco, externa - 0,81 x 0,37 (L x H)  - incl.  Fecho lateral com travamento autoblocante 
tipo v-a (vidro-alvenaria) - 05 unidades</t>
  </si>
  <si>
    <t>1.29 (x2), 1.32, 1.33</t>
  </si>
  <si>
    <t>JA-05 - Janela VT de Correr  - Janela com 2 folhas de correr em vidro temperado incolor 8mm, encaixilhadas com perfil "U" em alumínio preto fosco, externa - 2,01 x 0,37 (L x H)  - incl.  Fecho lateral com travamento autoblocante 
tipo v-a (vidro-alvenaria) - 10 unidades</t>
  </si>
  <si>
    <t>1.20  (x1)</t>
  </si>
  <si>
    <t>1.30 - Sanitário PNE Adm
1.31 - Sanitário PNE Adm</t>
  </si>
  <si>
    <t>PT-03 - PORTÃO/ FECHAMENTO ACESSO PEDESTRES - Portão de abrir em aço galvanizado, folha dupla com fechamento tipo alambrado com Fio #12, malha hexagonal de 1", com pintura eletrostática na cor cinza (RAL 7024),  externa. Conforme desenho. Dimensões(m) LxH - 3 x 2,15 , incl. Conjunto de dobradiças, batentes e trincos deslizantes com porta cadeados. - 1 unidade</t>
  </si>
  <si>
    <t>ENTRADA PEDESTRE</t>
  </si>
  <si>
    <t>ARQUIBANCADA
Área Gramada contemplada em Paisagismo
Corrimãos contemplados em Esquadrias Metálicas
Sinalizações contempladas em Acessibilidade</t>
  </si>
  <si>
    <t xml:space="preserve">Piso em concreto C15 S5- controle tipo "C", # 8 cm, sobre lastro de brita # 5 cm, armado com tela de aço CA-60 </t>
  </si>
  <si>
    <t>Piso zero Interno, com cotas adequadas para receber os revestimentos conforme projeto executivo, além de caimentos previstos para as áreas molhadas
OBS: 
Prever aditivo impermabilizante para o concreto na área de piso que receberá o revestimento vinílico (83,85m2)</t>
  </si>
  <si>
    <t>VIAPOL VIAPLUS 7000 - 4,5kg/m2</t>
  </si>
  <si>
    <t>VIAPOL VIAPLUS 1000 - 3 Demãos - 3kg/m2</t>
  </si>
  <si>
    <t>SIKA 1 ou equivalente (adicionado no Reboco e Contrapiso) - 2L/50kg de cimento</t>
  </si>
  <si>
    <t>TELA POLIESTER - faixa de 50cm</t>
  </si>
  <si>
    <t>Reservatório - Piso Interno / Parede Interna</t>
  </si>
  <si>
    <t>Reservatório - Transição entre parede interna e piso</t>
  </si>
  <si>
    <t>Casa de Bombas - Transição entre parede interna e piso</t>
  </si>
  <si>
    <r>
      <t>Alambrado com tela fio #12, malha hexagonal de 2"x2", galvanizado com revestimento em pvc de alta aderência e elevada durabilidade na cor verde ral 6005, altura total da tela:</t>
    </r>
    <r>
      <rPr>
        <b/>
        <sz val="11"/>
        <rFont val="Calibri Light"/>
        <family val="2"/>
        <scheme val="major"/>
      </rPr>
      <t xml:space="preserve"> h=1.25m</t>
    </r>
    <r>
      <rPr>
        <sz val="11"/>
        <rFont val="Calibri Light"/>
        <family val="2"/>
        <scheme val="major"/>
      </rPr>
      <t>, fixadas aos postes e treliças através de arames galvanizados. Modulo Variável</t>
    </r>
  </si>
  <si>
    <t>Fonecimento e montagem de mobiliário conforme Lay Out</t>
  </si>
  <si>
    <t>End</t>
  </si>
  <si>
    <t>OMISSOS</t>
  </si>
  <si>
    <t>50</t>
  </si>
  <si>
    <t>Orçamento Analitico de Projeto Executivo</t>
  </si>
  <si>
    <t>Mês 0</t>
  </si>
  <si>
    <t>Mês 01</t>
  </si>
  <si>
    <t>Mês 02</t>
  </si>
  <si>
    <t>Mês 03</t>
  </si>
  <si>
    <t>Mês 04</t>
  </si>
  <si>
    <t>Mês 05</t>
  </si>
  <si>
    <t>Cabeamento de Telecomunicações</t>
  </si>
  <si>
    <t>Conjunto de acessórios para fixação e montagem de eletrodutos de PVC rígido (curvas, luvas, buchas, arruelas, braçadeiras, conduletes, etc.)</t>
  </si>
  <si>
    <t>Metais</t>
  </si>
  <si>
    <t>Louças</t>
  </si>
  <si>
    <t>Rede de Águas Pluviais</t>
  </si>
  <si>
    <t>Dreno Ar Codicionado</t>
  </si>
  <si>
    <t>Alimentação e distribuição de Água Potável</t>
  </si>
  <si>
    <t>Sistemas de prevenção contra incêndio</t>
  </si>
  <si>
    <t>Rede de GLP</t>
  </si>
  <si>
    <t>BARRILETE / AQUECEDOR | Rede de Água Quente</t>
  </si>
  <si>
    <t>Sinalização</t>
  </si>
  <si>
    <t>Reuso - distribuição</t>
  </si>
  <si>
    <t>Prever o ajuste do cercamento de perímetro no local da instalação da lixeira.</t>
  </si>
  <si>
    <t>Banco individual para acompanhantes de cadeirantes, incl. Estrutura de apoio em ferro galvanizado com pintura eletrostática na cor cinza e assento plastico com encosto na cor cinza (incluso frete)</t>
  </si>
  <si>
    <t>Considerando área de todo o terreno utilizada na implantação do CD</t>
  </si>
  <si>
    <t>Laje painel pre-fabricada em concreto armado conforme projeto</t>
  </si>
  <si>
    <t>Na recepção do edifício administrativo</t>
  </si>
  <si>
    <t>Emassamento de parede interna com massa corrida à base de PVA com duas demãos, para pintura látex</t>
  </si>
  <si>
    <t xml:space="preserve">Pintura com tinta látex PVA em parede interna com três demãos, sem massa corrida </t>
  </si>
  <si>
    <t>Mictório de louça individual, incl. 1 engate flexivel 1 par de parafusos bucha e arruelas acabamento cromado para mictório e demais acessórios</t>
  </si>
  <si>
    <t>PNE</t>
  </si>
  <si>
    <t xml:space="preserve">RESERVATÓRIO ENTERRADO 100 m3  - </t>
  </si>
  <si>
    <t>RESERVATÓRIO ENTERRADO 100 m3</t>
  </si>
  <si>
    <t>RESERVATÓRIO ENTERRADO 100 m3  - Concreto magro - fck = 9MPa aos 28 dias</t>
  </si>
  <si>
    <t>RESERVATÓRIO ENTERRADO 100 m3  - Concreto estrutural - fck = 30MPa aos 28 dias</t>
  </si>
  <si>
    <t>RESERVATÓRIO ENTERRADO 100 m3  - Escavação - linha teórica vertical</t>
  </si>
  <si>
    <t>RESERVATÓRIO ENTERRADO 100 m3  - Aterro sobre a estrutura - solo solto</t>
  </si>
  <si>
    <r>
      <t xml:space="preserve">Administaração Geral dos Itens Contratados diretamente pela CBF
G00 - Grupo Mayer Legalização Imobiliária
G02 - Campo de Jogo (gramado sintético incl. Drenagem, irrigação e equip.)
G07 - Comunicação Visual interna e externa
G09 - FF&amp;E - Mobiliários e Equipamentos	
</t>
    </r>
    <r>
      <rPr>
        <sz val="11"/>
        <color theme="1"/>
        <rFont val="Calibri Light"/>
        <family val="2"/>
        <scheme val="major"/>
      </rPr>
      <t>Todos os itens destes grupos serão objeto de contratação DIRETA CBF e devem ser apenas administrados/gerenciados localmente pela Construtora incluindo o apoio na obra para a instalação e/ou cumprimento do escopo contratado.</t>
    </r>
  </si>
  <si>
    <t>Consumos de Energia / Água / Esgoto</t>
  </si>
  <si>
    <t xml:space="preserve">Canaleta em concreto armado, 0,34 x 0,20 m com tampa perfurada, para águas pluviais conforme projeto executivo, incl. Grelhas caimento e conexões com a rede de drenagem </t>
  </si>
  <si>
    <t>Escavação de valas para assentamento de redes de drenagem (todos os dispositivos)</t>
  </si>
  <si>
    <t>Execução de base com Areia laterítico CBR ≥ 60% e expansão inferior a 0,5% (compactado)</t>
  </si>
  <si>
    <t>enterrada, incl. esgoto e AP</t>
  </si>
  <si>
    <t>Execução de Guia (meio-fio) e sarjeta conjugados de concreto - Pré Fabricados</t>
  </si>
  <si>
    <t>Aterro compactado mecanizado com reaproveitamento de solo escavado no local, incl. Movimento de terra para regularização de nível de terreno: corte e carga com pá carregadeira de pneus, transporte em caminhão basculante, espalhamento com trator de esteiras e Compactação de aterro compreendendo o espalhamento, aeração, umedecimento e acabamento do material (solo coesivo), já depositado no local.</t>
  </si>
  <si>
    <t xml:space="preserve">Execução de rede subterrânea em Tubo de concreto armado para águas pluviais (Ponta e Bolsa) - Classe PA-1 , incl. assentamento do tubo de concreto rejuntado com argamassa de cimento e areia 1:3 , asssente em berço granular -  Diametro Nominal Ø 400 mm </t>
  </si>
  <si>
    <t xml:space="preserve">Execução de rede subterrânea em Tubo de concreto armado para águas pluviais (Ponta e Bolsa) - Classe PA-1 , incl. assentamento do tubo de concreto rejuntado com argamassa de cimento e areia 1:3 , asssente em berço granular -  Diametro Nominal Ø 600 mm </t>
  </si>
  <si>
    <t>Reaterro manual de vala, compactado a GC&gt;95% do PN.e desvio de umidade máxima de 2,0% em relação a umidade ótima obtida no ensaio de compactação. O reaterro mecanizado de vala deve ser realizado empregando compactador de placa vibratória em camadas de 20 cm.</t>
  </si>
  <si>
    <t>Caixa de passagem em chapa de aço galvanizado, com tampa lisa parafusada
CP5 = 50x50x25cm</t>
  </si>
  <si>
    <t>Caixa de passagem com tampa em concreto identificação: Baixa tensão:
CP4 = 40x40x60cm</t>
  </si>
  <si>
    <t>Caixa de passagem com tampa em concreto identificação: Baixa tensão:
CP6 = 60x60x60cm</t>
  </si>
  <si>
    <t>Grelha insuflamento mod. VAT-DG - 325 x 125</t>
  </si>
  <si>
    <t xml:space="preserve"> TOTAL MATERIAL</t>
  </si>
  <si>
    <t xml:space="preserve"> TOTAL MAO OBRA</t>
  </si>
  <si>
    <t xml:space="preserve"> TOTAL GERAL</t>
  </si>
  <si>
    <t>Valores</t>
  </si>
  <si>
    <t>16</t>
  </si>
  <si>
    <t>18</t>
  </si>
  <si>
    <t>37</t>
  </si>
  <si>
    <t>Correspondente ao volume da limpeza/Raspagem do terreno</t>
  </si>
  <si>
    <t>Carga e Transporte de Terra/Residuos (Bota Fora) em caminhão basculante.</t>
  </si>
  <si>
    <t>ARQUIBANCADA -incl. todo percurso até a arquibanda e frente desta também</t>
  </si>
  <si>
    <t>Rede de Esgoto | Edificação / Guarita</t>
  </si>
  <si>
    <t>Rede de Esgoto | Contorno da Edificação / Terreno</t>
  </si>
  <si>
    <t>Rede de reaproveitamento de Águas Pluviais/Irrigação de jardim</t>
  </si>
  <si>
    <t>Rede de Águas Pluviais - enterrada</t>
  </si>
  <si>
    <t>Rede de reaproveitamento de Águas Pluviais/Irrigação de jardim - enterrada</t>
  </si>
  <si>
    <t>(SEM SEDE)</t>
  </si>
  <si>
    <t>Paisagismo 
Exclusos os custos da  limpeza e remoções da vegetação existente, assim como o plantio das espécies arbóreas da Compensação Ambiental</t>
  </si>
  <si>
    <t>Infraestrutura|Barrilete</t>
  </si>
  <si>
    <t>Rede de Esgoto | Edificação / Guarita - Enterrada</t>
  </si>
  <si>
    <t>Rede de Esgoto | Contorno da Edificação / Terreno - Enterrada</t>
  </si>
  <si>
    <t>Metais | Registro degaveta 1.1/4" c/ canopla</t>
  </si>
  <si>
    <t>Metais | Registro de gaveta 2" c/ canopla</t>
  </si>
  <si>
    <t xml:space="preserve">Execução de rede subterrânea em Tubo de concreto armado para águas pluviais (Ponta e Bolsa) - Classe PA-1 , incl. assentamento do tubo de concreto rejuntado com argamassa de cimento e areia 1:3 , asssente em berço granular -  Diametro Nominal Ø 300 mm </t>
  </si>
  <si>
    <t>Boca de Lobo em concreto e grade de ferro com área 1mx0,6m e profundidade média de 0,9m</t>
  </si>
  <si>
    <t>Drenagem Geral - Plataforma CD, incl. - Coleta drenagem Campo de Jogo</t>
  </si>
  <si>
    <t>Fornecimento e Instalação dos elementos de Comunicação Visual Interna e Externa (placas, Adesivos, totens, etc) - incl. frete</t>
  </si>
  <si>
    <t>Poço Artesiano</t>
  </si>
  <si>
    <t>Conforme projeto de fundações - Ed. Principal</t>
  </si>
  <si>
    <t>Conforme projeto de fundações - Portaria</t>
  </si>
  <si>
    <t>PT -06 -FECHAMENTO ENTRADA - Fechamento tipo alambrado com Fio #12 malha hexagonal de 1", com pintura eletrostática na cor cinza (RAL 7024),  externa. Conforme desenho. - 1 unidade</t>
  </si>
  <si>
    <t>Corrimão de aço galvanizado de 1,10m de altura, formato em "U" invertido, montantes em ferro chato de 1.1/2' x 3/8' espaçados aprox. 0,60m (2 degraus de escada), travessa superior de 1.1/2' x 3/8', incl. fixação de aprox. 30cm chumbado no piso de concreto conforme memorial e detalhamento arquitetônico. OBS: A Construtora deve realizar teste de ancoragem/fixação do corrimão e garantir o perfeita estabilidade da peça.</t>
  </si>
  <si>
    <r>
      <rPr>
        <b/>
        <sz val="11"/>
        <color theme="1"/>
        <rFont val="Calibri Light"/>
        <family val="2"/>
        <scheme val="major"/>
      </rPr>
      <t>Guarda-corpo</t>
    </r>
    <r>
      <rPr>
        <sz val="11"/>
        <color theme="1"/>
        <rFont val="Calibri Light"/>
        <family val="2"/>
        <scheme val="major"/>
      </rPr>
      <t xml:space="preserve"> de aço galvanizado de </t>
    </r>
    <r>
      <rPr>
        <b/>
        <sz val="11"/>
        <color rgb="FFFF0000"/>
        <rFont val="Calibri Light"/>
        <family val="2"/>
        <scheme val="major"/>
      </rPr>
      <t>1,10m</t>
    </r>
    <r>
      <rPr>
        <sz val="11"/>
        <color theme="1"/>
        <rFont val="Calibri Light"/>
        <family val="2"/>
        <scheme val="major"/>
      </rPr>
      <t xml:space="preserve"> de altura, montantes em ferro chato de 1.1/2' x 3/8' espaçados de 0,90m, travessa superior de 1.1/2' x 3/8', gradil formado por barras chatas verticais em ferro de 1.1/2' x 1/4' (38 x 6,2mm), fixado com chumbador mecânico + </t>
    </r>
    <r>
      <rPr>
        <b/>
        <sz val="11"/>
        <color theme="1"/>
        <rFont val="Calibri Light"/>
        <family val="2"/>
        <scheme val="major"/>
      </rPr>
      <t>Corrimão duplo</t>
    </r>
    <r>
      <rPr>
        <sz val="11"/>
        <color theme="1"/>
        <rFont val="Calibri Light"/>
        <family val="2"/>
        <scheme val="major"/>
      </rPr>
      <t xml:space="preserve"> em ferro chato 1.1/2' x 3/8' fixado a cada 90cm e com h=92cm e h=70 cm conforme memorial e detalhamento arquitetonico</t>
    </r>
  </si>
  <si>
    <t>Limpeza geral da edificação</t>
  </si>
  <si>
    <t>Pintura Geral interna  Dry Wall + Teto Gesso</t>
  </si>
  <si>
    <t>Execução de poço Semi-Artesiano completo, incluso, perfuração, bomba e demais ligações . Profundidade estimada em até 70m</t>
  </si>
  <si>
    <t xml:space="preserve">Local a ser confirmado. Profundidade estimada em 70m. </t>
  </si>
  <si>
    <t>ARQUIBANCADA - Corrimão / Guarda Corpo especifico da Arquibancada nas 5 escadas radiais (ver detalhe de arquitetura/PPCI) . Metragem  inclui o desenvolvimento da peça mais a ancoragem (chumbamento no concreto das escadas).</t>
  </si>
  <si>
    <r>
      <rPr>
        <b/>
        <sz val="11"/>
        <color theme="1"/>
        <rFont val="Calibri Light"/>
        <family val="2"/>
        <scheme val="major"/>
      </rPr>
      <t>Guarda-corpo</t>
    </r>
    <r>
      <rPr>
        <sz val="11"/>
        <color theme="1"/>
        <rFont val="Calibri Light"/>
        <family val="2"/>
        <scheme val="major"/>
      </rPr>
      <t xml:space="preserve"> de aço galvanizado de </t>
    </r>
    <r>
      <rPr>
        <b/>
        <sz val="11"/>
        <color rgb="FFFF0000"/>
        <rFont val="Calibri Light"/>
        <family val="2"/>
        <scheme val="major"/>
      </rPr>
      <t>1,10m</t>
    </r>
    <r>
      <rPr>
        <sz val="11"/>
        <color theme="1"/>
        <rFont val="Calibri Light"/>
        <family val="2"/>
        <scheme val="major"/>
      </rPr>
      <t xml:space="preserve"> de altura, montantes em ferro chato de 1.1/2' x 3/8' espaçados de 1,00m, travessa superior de 1.1/2' x 3/8', gradil formado por barras chatas verticais em ferro de 1.1/2' x 1/4' (38 x 6,2mm), fixado com chumbador mecânico.  (SEM CORRIMÃO)</t>
    </r>
  </si>
  <si>
    <t>ARQUIBANCADA - Corrimão / Guarda Corpo especifico da Arquibancada  (ver detalhe de arquitetura/PPCI) . Metragem ref. corrimão/guarda corpo na circulação superior e laterais da arquibancada</t>
  </si>
  <si>
    <t>Luminária Tartaruga Blindada TGVP, em  Alumínio fundido e Vidro temperado, à Prova de: Água, Pós, Gases e Vapores, para Lâmpada: 1 LED –  6500K  - Soquete: E27 - Índice de Proteção: IP65
Tensão: Bivolt Dimensões (cm): A:12.5 / L:16.8 / C:23</t>
  </si>
  <si>
    <t>Casa de Bombas da Cisterna</t>
  </si>
  <si>
    <t>Acesso - Lateral da Portaria</t>
  </si>
  <si>
    <t>LUM- H - Fornecimento e instalação de Luminária tipo Arandela LED com iluminação direta. REF. LUMICENTER  AR98-S5LED3KPT - Instalação: Uso em ambiente interno e externo, Corpo: Fabricado em alumínio, acabamento: Tinta pó poliéster de alta resistência na cor preto microtexturizado aplicado por processo eletrostático.
Difusor: Em vidro mini boreal temperado jateado.
Fonte Luminosa: Luminária LED com placa de LED integrada. Alimentação bivolt (127V / 220V - na instalação utilize os fios adequados para a tensão desejada).
Acessórios: Acompanha tampa de acabamento para uso com caixa de passagem 4x2” ou 4x4” e cabo PP com 100mm.</t>
  </si>
  <si>
    <t>10 pçs para vaso sanitário PNE  + 2 pçs para 1 mictório de publico + 2 pçs nos lavatórios de publico (1 masc +1 fem) + 2 pçs em chuveiro Arbitro/PNE + 1 pç ao lado do armario de troca de roupas Arbitro/PNE - total = 17</t>
  </si>
  <si>
    <t>Áreas de  PLATAFORMA PNE, incluindo piso inclinados da plataforma PNE. Considerar laterais da plataforma em Bloco de concreto aparente.</t>
  </si>
  <si>
    <t>CD CAMBORIÚ - SC</t>
  </si>
  <si>
    <t>ÁREA TOTAL CONSTRUÍDA (COMPUTÁVEL) É DE 446,71m², SENDO: - EDIFÍCIO PRINCIPAL: 431,43m² - GUARITA: 15,28m². DEMAIS ÁREAS NÃO CONTABILIZADAS (DESCOBERTAS): - ARQUIBANCADA (CAPACIDADE 480 PESSOAS): 405,40m² - ÁREA TÉCNICA (GLP/MANUTENÇÃO/AQUECEDORES): 9,90m² - CAMPO DE FUTEBOL REDUZIDO COM DIMENSÕES 90mX60m E SEUS RECUOS: 6.022,80m² - ÁREA DO TERRENO PROJETADA: 12.133,7m², INCLUINDO URBANIZAÇÃO.</t>
  </si>
  <si>
    <r>
      <rPr>
        <b/>
        <sz val="11"/>
        <color theme="1"/>
        <rFont val="Calibri"/>
        <family val="2"/>
        <scheme val="minor"/>
      </rPr>
      <t xml:space="preserve">CONTRATAÇÃO DOS SERVIÇOS - </t>
    </r>
    <r>
      <rPr>
        <sz val="10"/>
        <rFont val="Arial"/>
        <family val="2"/>
      </rPr>
      <t xml:space="preserve">Trata-se de uma planilha orientativa, cujas características são mencionadas acima, e </t>
    </r>
    <r>
      <rPr>
        <b/>
        <sz val="10"/>
        <color rgb="FFFF0000"/>
        <rFont val="Arial"/>
        <family val="2"/>
      </rPr>
      <t>tanto os serviços, quanto suas quantidades devem ser aferidas pelo Proponente</t>
    </r>
    <r>
      <rPr>
        <sz val="10"/>
        <rFont val="Arial"/>
        <family val="2"/>
      </rPr>
      <t>. Deve-se considerar a Contratação de Obras por Empreitada Global/ Preços unitários. Os valores unitários de cada serviço serão utilizados como referencia para eventuais contratações adicionais, Deve-se considerar também a completa integração dos serviços com os demais contratados diretamente pela CBF. Devem ser devidamente avaliados e contratados os necessários seguros de obra, de responsabilidade civil e de riscos de engenharia que se fizerem necessários, para garantir o fiel cumprimento dos serviços, conforme o cronograma a ser estabelecido, bem como os eventuais reparos às construções e instalações existentes.</t>
    </r>
  </si>
  <si>
    <t>Estacas hélice contínua  40 cm para até 20 tf , comprimento  previsto= 12,00 m a partir da cota +2,67 ou
Estacas pré-moldadas de concreto para até 20 tf área de ponta das estacas ap &gt; 415cm²   comprimento previsto= 16,00 m (até nega) a partir da cota +2,67</t>
  </si>
  <si>
    <t>Bloco e Vigas Baldrames Ed. Principal + Guarita</t>
  </si>
  <si>
    <t>Rede de Esgoto | Adaptador p/ Saída de Vaso Sanitário Série Normal 100mm</t>
  </si>
  <si>
    <t>Rede de Esgoto | Corpo Caixa Sifonada 100x100x50mm</t>
  </si>
  <si>
    <t>Rede de Esgoto | Corpo Caixa Sifonada 150x185x75mm</t>
  </si>
  <si>
    <t>Rede de Esgoto | Curva 90° 100mm</t>
  </si>
  <si>
    <t>Rede de Esgoto | Curva 90° 50mm</t>
  </si>
  <si>
    <t>Rede de Esgoto | Joelho 45° 100mm</t>
  </si>
  <si>
    <t>Rede de Esgoto | Joelho 45° 75mm</t>
  </si>
  <si>
    <t>Rede de Esgoto | Joelho 45° 50mm</t>
  </si>
  <si>
    <t>Rede de Esgoto | Joelho 45° 40mm com Bolsas Lisas</t>
  </si>
  <si>
    <t>Rede de Esgoto | Joelho 90° Série Normal 100mm</t>
  </si>
  <si>
    <t>Rede de Esgoto | Joelho 90° Série Normal 50mm</t>
  </si>
  <si>
    <t>Rede de Esgoto | Joelho 90° Série Normal 40mm com Bolsas Lisas</t>
  </si>
  <si>
    <t>Rede de Esgoto | Junção Simples Série Normal 100mm</t>
  </si>
  <si>
    <t>Rede de Esgoto | Junção Simples Série Normal 100x50mm</t>
  </si>
  <si>
    <t>Rede de Esgoto | Junção Simples Série Normal 100x75mm</t>
  </si>
  <si>
    <t>Rede de Esgoto | Junção Simples Série Normal 50mm</t>
  </si>
  <si>
    <t>Rede de Esgoto | Junção Simples Série Normal 75x50mm</t>
  </si>
  <si>
    <t>Rede de Esgoto | Luva Simples Série Normal 50mm</t>
  </si>
  <si>
    <t>Rede de Esgoto | Redução Excêntrica 100x50mm</t>
  </si>
  <si>
    <t>Rede de Esgoto | Redução Excêntrica 100x75mm</t>
  </si>
  <si>
    <t>Rede de Esgoto | Redução Excêntrica 75x50mm</t>
  </si>
  <si>
    <t>Rede de Esgoto | Tê Série Normal 150x100mm</t>
  </si>
  <si>
    <t>Rede de Esgoto | Tê Série Normal 100x50mm</t>
  </si>
  <si>
    <t>Rede de Esgoto | Tê Série Normal 75x50mm</t>
  </si>
  <si>
    <t>Rede de Esgoto | Tê Série Normal 50mm</t>
  </si>
  <si>
    <t>Rede de Esgoto | Bucha de Redução Longa - 50mmx40mm</t>
  </si>
  <si>
    <t>Rede de Esgoto | Tubo de PVC 100mm</t>
  </si>
  <si>
    <t>Rede de Esgoto | Tubo de PVC 75mm</t>
  </si>
  <si>
    <t xml:space="preserve">Rede de Esgoto | Tubo de PVC 50mm </t>
  </si>
  <si>
    <t xml:space="preserve">Rede de Esgoto | Tubo de PVC 40mm </t>
  </si>
  <si>
    <t xml:space="preserve">Rede de Esgoto | Calha de Piso Reforçada Baixa 500x130mm Tigre </t>
  </si>
  <si>
    <t xml:space="preserve">Rede de Esgoto | Calha de Piso Reforçada Baixa 200x130mm Tigre </t>
  </si>
  <si>
    <t xml:space="preserve">Rede de Esgoto | Bocal com saída lateral 100mm p/ calha de Piso Ref. Tigre </t>
  </si>
  <si>
    <t>Rede de Esgoto | Emenda para calha de Piso 130mm Tigre</t>
  </si>
  <si>
    <t xml:space="preserve">Rede de Esgoto | Caixa de passagem de esgoto </t>
  </si>
  <si>
    <t>Rede de Esgoto | Caixa de gordura 120 litros (conf. Projeto)</t>
  </si>
  <si>
    <t>Rede de Esgoto | Tubo de PVC 150mm</t>
  </si>
  <si>
    <t>AF | Adapt. Soldável curto c/ bolsa - rosca p/ Registro - 25mmx3/4"</t>
  </si>
  <si>
    <t>AF | Joelho 90º soldável 25mm</t>
  </si>
  <si>
    <t>AF | Joelho 90º soldável c/ bucha de latão 25mmx1/2"</t>
  </si>
  <si>
    <t>AF | Tê PVC 90º soldável 25mm</t>
  </si>
  <si>
    <t>AF | Tê soldável c/ bucha de latão 25mm - 1/2"</t>
  </si>
  <si>
    <t>AF | Luva soldável c/ bucha de latão 25mm - 1/2"</t>
  </si>
  <si>
    <t>AF | Tubo de PVC soldável 25mm</t>
  </si>
  <si>
    <t>AQ | Conector Macho PPR25mm</t>
  </si>
  <si>
    <t xml:space="preserve">AQ | Joelho 90º PPR25 soldável </t>
  </si>
  <si>
    <t>AQ | Joelho 90º PPR25mm - Liso-Rosca</t>
  </si>
  <si>
    <t>AQ | Tê Misturador soldável - rosca lateral - 25mmx3/4"</t>
  </si>
  <si>
    <t>AQ | Tubo de PPR25mm</t>
  </si>
  <si>
    <t>AF Barrilete | Joelho 90º 25mm soldável</t>
  </si>
  <si>
    <t>AF Barrilete | Joelho 90º 32mm soldável</t>
  </si>
  <si>
    <t>AF Barrilete | Joelho 45º 25mm soldável</t>
  </si>
  <si>
    <t>AF Barrilete | Redução 50X40mm soldável</t>
  </si>
  <si>
    <t>AF Barrilete | Redução 40X32mm soldável</t>
  </si>
  <si>
    <t>AF Barrilete | Redução 32X25mm soldável</t>
  </si>
  <si>
    <t>AF Barrilete | Tê 90º 25X25mm soldável</t>
  </si>
  <si>
    <t>AF Barrilete | Tê 90º 40X25mm soldável</t>
  </si>
  <si>
    <t>AF Barrilete | Tê 90º 50X25mm soldável</t>
  </si>
  <si>
    <t>AF Barrilete | Tubo de PVC soldável 25mm</t>
  </si>
  <si>
    <t>AF Barrilete | Tubo de PVC soldável 32mm</t>
  </si>
  <si>
    <t>AF Barrilete | Tubo de PVC soldável 40mm</t>
  </si>
  <si>
    <t>AF Barrilete | Tubo de PVC soldável 50mm</t>
  </si>
  <si>
    <t>BARRILETE | Rede de Água Fria</t>
  </si>
  <si>
    <t xml:space="preserve">AQ Barrilete | Joelho 90º PPR25 soldável </t>
  </si>
  <si>
    <t xml:space="preserve">AQ Barrilete | Joelho 45º PPR25 soldável </t>
  </si>
  <si>
    <t xml:space="preserve">AQ Barrilete | Tê 90º 25x25mm PPR25 soldável </t>
  </si>
  <si>
    <t>AQ Barrilete | Tubo de PPR 25mm</t>
  </si>
  <si>
    <t>AP | Ralo hemisférico tipo "abacaxi" Ø100mm</t>
  </si>
  <si>
    <t>AP | Curva 90° Curta Série Normal 100mm</t>
  </si>
  <si>
    <t>AP | Joelho 45° 100mm</t>
  </si>
  <si>
    <t xml:space="preserve">AP | Tubo de PVC SR 100mm </t>
  </si>
  <si>
    <t xml:space="preserve">AP | Tubo de PVC SR 150mm </t>
  </si>
  <si>
    <t xml:space="preserve">AP | Tubo de PVC SR 200mm </t>
  </si>
  <si>
    <t xml:space="preserve">AP | Caixa de água pluvial </t>
  </si>
  <si>
    <t>Dreno AC | Joelho 90º soldável c/ bucha de latão 25mmx1/2"</t>
  </si>
  <si>
    <t>Dreno AC | Joelho 90º soldável 25mm</t>
  </si>
  <si>
    <t>Dreno AC | Joelho 45º soldável 25mm</t>
  </si>
  <si>
    <t>Dreno AC | Tê PVC 90º soldável 25mm</t>
  </si>
  <si>
    <t>Dreno AC | Bucha de Redução Soldável - 50mmx25mm</t>
  </si>
  <si>
    <t>Dreno AC | Tubo de PVC soldável 25mm</t>
  </si>
  <si>
    <t>AF Reuso | Joelho 90º LR 25mmx1/2"</t>
  </si>
  <si>
    <t>AF Reuso | Joelho 90º soldável 32mm</t>
  </si>
  <si>
    <t>AF Reuso | Redução 32X25mm soldável</t>
  </si>
  <si>
    <t>AF Reuso | Tê 90º 32X25mm soldável</t>
  </si>
  <si>
    <t>AF Reuso | Tê 90º 32X32mm soldável</t>
  </si>
  <si>
    <t>AF Reuso | Torneira de jardim externa tipo uso restrito</t>
  </si>
  <si>
    <t>AF Reuso | Tubo de PVC 25mm</t>
  </si>
  <si>
    <t>AF Reuso | Tubo de PVC 32mm</t>
  </si>
  <si>
    <t>AF Potável | Adapt. Soldável curto c/ bolsa - rosca p/ Registro - 40mm x 1.1/4"</t>
  </si>
  <si>
    <t>AF Potável | Adapt. Soldável curto c/ bolsa - rosca p/ Registro - 60mm x 2"</t>
  </si>
  <si>
    <t>AF Potável | Joelho 45º soldável 25mm</t>
  </si>
  <si>
    <t>AF Potável | Joelho 45º soldável 32mm</t>
  </si>
  <si>
    <t>AF Potável | Joelho 90º soldável 25mm</t>
  </si>
  <si>
    <t>AF Potável | Joelho 90º soldável 32mm</t>
  </si>
  <si>
    <t>AF Potável | Joelho 90º soldável 40mm</t>
  </si>
  <si>
    <t>AF Potável | Joelho 90º soldável 50mm</t>
  </si>
  <si>
    <t>AF Potável | Joelho 90º soldável 60mm</t>
  </si>
  <si>
    <t>AF Potável | Tê PVC 90º 60mm soldável</t>
  </si>
  <si>
    <t>AF Potável | Bucha de Redução Soldável longa 60X50mm soldável</t>
  </si>
  <si>
    <t>AF Potável | Bucha de Redução Soldável longa 60X32mm soldável</t>
  </si>
  <si>
    <t>AF Potável | Bucha de Redução Soldável longa - 32x25mm</t>
  </si>
  <si>
    <t>AF Potável | Tubo de PVC soldável 25mm</t>
  </si>
  <si>
    <t>AF Potável | Tubo de PVC soldável 32mm</t>
  </si>
  <si>
    <t>AF Potável | Tubo de PVC soldável 40mm</t>
  </si>
  <si>
    <t>AF Potável | Tubo de PVC soldável 50mm</t>
  </si>
  <si>
    <t>AF Potável | Tubo de PVC soldável 60mm</t>
  </si>
  <si>
    <t>Ligação de esgoto em rede pública</t>
  </si>
  <si>
    <t>PCI | Placa sinalizadora (S2) 240x120</t>
  </si>
  <si>
    <t>PCI | Placa sinalizadora (S3) 240x120</t>
  </si>
  <si>
    <t>PCI | Placa sinalizadora (S12) 240x120</t>
  </si>
  <si>
    <t>PCI | Placa sinalizadora (E5) 150x150</t>
  </si>
  <si>
    <t>GLP - COBRE SOLDÁVEL (TUBO MULTICAMADA) | Joelho 90º 22mm LR</t>
  </si>
  <si>
    <t>GLP - COBRE SOLDÁVEL (TUBO MULTICAMADA) | Joelho 90º 28mm LL</t>
  </si>
  <si>
    <t>GLP - COBRE SOLDÁVEL (TUBO MULTICAMADA) | Joelho 90º 35mm LL</t>
  </si>
  <si>
    <t>GLP - COBRE SOLDÁVEL (TUBO MULTICAMADA) | registro globo 22mm</t>
  </si>
  <si>
    <t>GLP - COBRE SOLDÁVEL (TUBO MULTICAMADA) | Tê 90º redução 28X22mm LLL</t>
  </si>
  <si>
    <t>GLP - COBRE SOLDÁVEL (TUBO MULTICAMADA) | Tê 90º redução 35X22mm LLL</t>
  </si>
  <si>
    <t>GLP - COBRE SOLDÁVEL (TUBO MULTICAMADA) | Bucha de redução 28x22mm Pontaxbolsa</t>
  </si>
  <si>
    <t>GLP - COBRE SOLDÁVEL (TUBO MULTICAMADA) | Bucha de redução 35x28mm Pontaxbolsa</t>
  </si>
  <si>
    <t>GLP - COBRE SOLDÁVEL (TUBO MULTICAMADA) | Tubo Cobre  15mm</t>
  </si>
  <si>
    <t>GLP - COBRE SOLDÁVEL (TUBO MULTICAMADA) | Tubo Cobre  22mm</t>
  </si>
  <si>
    <t>GLP - COBRE SOLDÁVEL (TUBO MULTICAMADA) | Tubo Cobre 28mm</t>
  </si>
  <si>
    <t>GLP - COBRE SOLDÁVEL (TUBO MULTICAMADA) | Tubo Cobre 35mm</t>
  </si>
  <si>
    <t>Execução de passeio (calçada) com placas de concreto (1,20x0,60m)</t>
  </si>
  <si>
    <t>T.1- Tutores e amarrilhos para árvores e palmeiras, mudas com até 2,5 m.de altura: 2 tutores de caibro 4x4 cm encimada por uma trave de madeira(2,5x12x120) cm, fixadas nos caibros a 1,20 m. de altura. onde a muda será fixada através de amarrilho de sisal;  a altura dos caibros serão de 1,80 m., no mínimo, garantindo um aterro de 50 cm.   Fornecimento e colocação</t>
  </si>
  <si>
    <t>T.2- Tutores para mudas de palmeiras com 3,0 m.de altura: 3 tutores de caibro 4x4 cm com 2,0 m de comprimento, disposta no formato de um tripé, apoiando a muda à meia altura (ver esquema indicado no desenho: CBF-CD-MCP-PSG-PE-100-IMPL_R00).   Fornecimento e colocação</t>
  </si>
  <si>
    <t>T.3- Terra de plantio: terra de textura areno-argilosa, enriquecida com adubos orgânicos e químicos</t>
  </si>
  <si>
    <t>A-1-Inga edulis (h=1,50 a 2,00 m.) | ingá-cipó, ingá-macarrão, ingá</t>
  </si>
  <si>
    <t>A-2-Licania tomentosa (h=1,50 a 2,00 m.) | oiti, oiti-da-praia, oiti-cagão, oiti-mirim, guaili</t>
  </si>
  <si>
    <t>A-3-Handroanthus cassinoides (h=1,50 a 2,00 m.) | pau-caixeta, caixeta, tabebuia-do-brejo</t>
  </si>
  <si>
    <t>A-4-Talipariti pernambucensis (h=1,50 a 2,00 m) | algodão da praia, algodão-do-brejo</t>
  </si>
  <si>
    <t>A-5- Schinus terebenthifolius (h=1,50 a 2,00 m) |  aroeira-mansa, aroeira</t>
  </si>
  <si>
    <t>P-1-Butia eriospatha (h=2,00 - 2,50 m) | butiá, butiá-da-serra, butiazeiro, macuma</t>
  </si>
  <si>
    <t>P-2-Euterpe edulis (h=2,50 - 3,00 m) | Jussara, palmito-doce, içaí</t>
  </si>
  <si>
    <t>B-1-Calliandra brevipes (muda h=40 cm) | Caliandra, quebra-foice, esponginha-rosa</t>
  </si>
  <si>
    <t>B-2-Clusia fluminensis (muda h=70 cm) | Clusia</t>
  </si>
  <si>
    <t>B-3-Heliconia psitacorum (muda h=40 cm) | Heliconia-papagaio, pacová</t>
  </si>
  <si>
    <t>B-4-Lantana undulata (muda h=40 cm) | lantan-branca, cambará-rugoso</t>
  </si>
  <si>
    <t>B-5-Pleroma moricazndiana (muda h=60 cm) | Quaresmeirinha, quaresmeira-arbustiva</t>
  </si>
  <si>
    <t>C-1-Neomarica caerulea (mudas: 20 unid/m2) | lírio-azul</t>
  </si>
  <si>
    <t>C-2-Turnera ulmifolia (mudas: 12 unid/m2) | turnera</t>
  </si>
  <si>
    <t>C-3-Tradescantia zebrina, var.purpusii (mudas: 30 unid/m2) | trapoeraba</t>
  </si>
  <si>
    <t>C-4-Ophiopogon jaburam (mudas: 20 unid/m2) | barba-de-serpente, ofiopogom</t>
  </si>
  <si>
    <t>Gr-1-Axonopus compressus | grama-missioneira, grama-de-são-carlos</t>
  </si>
  <si>
    <t xml:space="preserve">Gar.1-Garantia dos serviços prestados de 90 dias, contados a partir do término do plantio. Durante esse período, caberá a CONTRATADA a irrigação, manutenção e controle sobre a plantação, comprometendo-se a substituir quaisquer mudas que não estejam em condições adequadas. | </t>
  </si>
  <si>
    <t>PLANTIO DE ÁRVORES NATIVAS - plantio em cova unitária (mínimo: 80x80x60cm) - (terra computada no ítem T.2)</t>
  </si>
  <si>
    <t>PLANTIO DE PALMEIRAS - plantio em cova unitária (mínimo: 60x60x60cm) - terra computada no ítem T.3</t>
  </si>
  <si>
    <t xml:space="preserve"> PLANTIO DE ARBUSTOS - plantio em cova unitária (mínimo: 40x40x40cm) - (terra computada no ítem 1.2)</t>
  </si>
  <si>
    <t>Ervas de coberturas (forrações): revolvimento e incorporação de adubos químicos e orgânicos - camada = 10 cm</t>
  </si>
  <si>
    <t>Gramado: revolvimento e incorporação de adubos químicos e orgânicos, nas camada de terra de plantio - camada=5 cm.</t>
  </si>
  <si>
    <t>Garantia da Contratada (Manutenção e Consolidação), conforme memorial descritivo</t>
  </si>
  <si>
    <t>Estacas hélice contínua  40 cm para até 5 tf , comprimento  previsto=6,00 m a partir da cota +2,67 ou
Estacas pré-moldadas de concreto para até 5 tf área de ponta das estacas ap &gt; 415cm²   comprimento previsto= 8,00 m (até nega) a partir da cota +2,67</t>
  </si>
  <si>
    <t>Estacas hélice contínua  40 cm para até 12 tf , comprimento  previsto= 7,00 m a partir da cota +2,25 ou
Estacas pré-moldadas de concreto para até 12 tf área de ponta das estacas ap &gt; 415cm²   comprimento previsto=8,00 m (até nega) a partir da cota +2,67</t>
  </si>
  <si>
    <t>Esta lista é orientativa e a Construtora é responsável pela sua quantificação e previsão para o atendimento de todos os itens de projeto, bem como apresentar os omissos necessários para que o sistema possa operar conforme o conceito do projeto apresentado.</t>
  </si>
  <si>
    <t>EQUIPAMENTOS E ENTRADA DE ENERGIA 
Considerar parte do trabalho a aprovação do projeto junto a concessionária, incluindo os eventuais ajustes de projeto e a responsabilidade técnica sobre o mesmo, e a ligação definitiva da energia dentro do prazo de obras.</t>
  </si>
  <si>
    <t>Quadros de Distribuição, conforme diagramas unifilares e Especificação Técnica | QGBT</t>
  </si>
  <si>
    <t>Quadros de Distribuição, conforme diagramas unifilares e Especificação Técnica | QDF-1</t>
  </si>
  <si>
    <t>Quadros de Distribuição, conforme diagramas unifilares e Especificação Técnica | QLF-1</t>
  </si>
  <si>
    <t>Quadros de Distribuição, conforme diagramas unifilares e Especificação Técnica | QT-1</t>
  </si>
  <si>
    <t>Quadros de Distribuição, conforme diagramas unifilares e Especificação Técnica | QLF-2</t>
  </si>
  <si>
    <t>Quadros de Distribuição, conforme diagramas unifilares e Especificação Técnica | QF-1</t>
  </si>
  <si>
    <t>Condutor de Cobre singelo, isolação em EPR 90°C 0,6/1kV encordoamento classe 5 - Baixa emissão de fumaça e gases tóxicos | #4mm²</t>
  </si>
  <si>
    <t>Condutor de Cobre singelo, isolação em EPR 90°C 0,6/1kV encordoamento classe 5 - Baixa emissão de fumaça e gases tóxicos | #6mm²</t>
  </si>
  <si>
    <t>Condutor de Cobre singelo, isolação em EPR 90°C 0,6/1kV encordoamento classe 5 - Baixa emissão de fumaça e gases tóxicos | #10mm²</t>
  </si>
  <si>
    <t>Condutor de Cobre singelo, isolação em EPR 90°C 0,6/1kV encordoamento classe 5 - Baixa emissão de fumaça e gases tóxicos | #25mm²</t>
  </si>
  <si>
    <t>Condutor de Cobre singelo, isolação em EPR 90°C 0,6/1kV encordoamento classe 5 - Baixa emissão de fumaça e gases tóxicos | #35mm²</t>
  </si>
  <si>
    <t>Condutor de Cobre singelo, isolação em EPR 90°C 0,6/1kV encordoamento classe 5 - Baixa emissão de fumaça e gases tóxicos | #50mm²</t>
  </si>
  <si>
    <t>Condutor de Cobre singelo, isolação em EPR 90°C 0,6/1kV encordoamento classe 5 - Baixa emissão de fumaça e gases tóxicos | #150mm²</t>
  </si>
  <si>
    <t>Condutor de Cobre singelo, isolação em EPR 90°C 0,6/1kV encordoamento classe 5 - Baixa emissão de fumaça e gases tóxicos | #240mm²</t>
  </si>
  <si>
    <t>Condutor de Cobre singelo, isolação em (PVC) 70°C 450/750V, encordoamento classe 5 | #2,5mm²</t>
  </si>
  <si>
    <t>Condutor de Cobre singelo, isolação em (PVC) 70°C 450/750V, encordoamento classe 5 | #4mm²</t>
  </si>
  <si>
    <t>Condutor de Cobre singelo, isolação em (PVC) 70°C 450/750V, encordoamento classe 5 | #6mm²</t>
  </si>
  <si>
    <t>Condutor de Cobre Nu | #6mm²</t>
  </si>
  <si>
    <t>Condutor de Cobre Nu | #25mm²</t>
  </si>
  <si>
    <t>Condutor de Cobre Nu | #50mm²</t>
  </si>
  <si>
    <t>Cabeamento de Telecomunicações | Cabo U/UTP CAT6  23AWGx4P RoHS Fabr. Furukawa Ref. GIGALAN ou equivalente técnico</t>
  </si>
  <si>
    <t>Cabeamento de Telecomunicações | CTP-APL-0,65 (0,65mm) 20 Pares para instalação Externa (ENTERRADA) Fabr. Furukawa Ref. GIGALAN ou equivalente técnico</t>
  </si>
  <si>
    <t>Cabeamento de Telecomunicações | CCI-50 2 pares para instação Interna Fabr. Furukawa Ref. GIGALAN ou equivalente técnico</t>
  </si>
  <si>
    <t>Cabeamento de Telecomunicações | Cabo Óptico Multimodo OM3 4FO para instalação  Externa (ENTERRADA) Fabr. Furukawa ou equivalente técnico</t>
  </si>
  <si>
    <t xml:space="preserve">Eletrocalha lisa com virola, em chapa de aço galvanizado, peça de 3 metros, dimensões: | 75x50mm </t>
  </si>
  <si>
    <t>Acessórios para montagem e fixação de calhas (junções, terminais, suportes, ganchos, cantoneiras, vergalhões, saídas para eletrodutos e perfilados, tampas, parafusos, etc.)</t>
  </si>
  <si>
    <t xml:space="preserve">Perfilado liso em chapa de aço galvanizado, peça de 6m, dimensões:  | 38x38mm </t>
  </si>
  <si>
    <t>Conjunto de acessórios para fixação e montagem de perfilados (curvas, junções, Tês, cruzetas, reduções, terminais, suportes, saídas para eletrodutos e perfilados, tampa, parafusos, emendas, sapatas, etc.)</t>
  </si>
  <si>
    <t>Eletroduto de aço galvanizado à fogo, Cobertura com Isolação Térmica conforme detalhe de projeto, NBR 5598, barra de 3 metros, de diâmetro. 
 | Ø1"</t>
  </si>
  <si>
    <t>Eletroduto de aço galvanizado NBR 5598, barra de 3 metros, de diâmetro:  | Ø3/4"</t>
  </si>
  <si>
    <t>Eletroduto de aço galvanizado NBR 5598, barra de 3 metros, de diâmetro:  | Ø1"</t>
  </si>
  <si>
    <t>Eletroduto de aço galvanizado NBR 5598, barra de 3 metros, de diâmetro:  | Ø1.1/2"</t>
  </si>
  <si>
    <t>Conjunto de acessórios para fixação e montagem de eletrodutos de aço galvanizado (curvas, luvas, buchas, arruelas, braçadeiras, conduletes, uniduts, prensa cabos, etc.)</t>
  </si>
  <si>
    <t>Eletroduto de PVC rígido NBR 5598, barra de 3 metros, de diâmetro:  | Ø3/4"</t>
  </si>
  <si>
    <t>Eletroduto de PVC rígido NBR 5598, barra de 3 metros, de diâmetro:  | Ø1"</t>
  </si>
  <si>
    <t>Eletroduto flexível fabricado em polietileno de Alta Densidade (PEAD), de seção circular. Com corrugação helicoidal, impermeável - Tipo Kanalex ou similar  | Ø2"</t>
  </si>
  <si>
    <t>Eletroduto flexível fabricado em polietileno de Alta Densidade (PEAD), de seção circular. Com corrugação helicoidal, impermeável - Tipo Kanalex ou similar  | Ø3"</t>
  </si>
  <si>
    <t>Eletroduto flexível fabricado em polietileno de Alta Densidade (PEAD), de seção circular. Com corrugação helicoidal, impermeável - Tipo Kanalex ou similar  | Ø4"</t>
  </si>
  <si>
    <t xml:space="preserve">Caixa de passagem com tampa em concreto identificação: Sistemas
CP-4 = 40x40x60cm
</t>
  </si>
  <si>
    <t>Tomadas e Interruptores | Tomada Padrão Brasileiro (ABNT NBR 14136) 10A-250V instalada em mobiliário</t>
  </si>
  <si>
    <t>Tomadas e Interruptores | Tomadas RJ-45, instalada em mobiliário</t>
  </si>
  <si>
    <t>Tomadas e Interruptores | Tomadas RJ-11, instalada em mobiliário</t>
  </si>
  <si>
    <t>Tomadas e Interruptores | Conjunto para ligação de luminária contendo 1 plugue macho-fêmea 2P+T Padrão Brasileiro (ABNT NBR 14136) 10A-250V, com rabicho de 2m de cabo múltiplo 3x#1,5mm² isolação 90°C-0,6/1kV-Baixa emissão de fumaça e gases tóxicos</t>
  </si>
  <si>
    <t>Tomadas e Interruptores | Caixa de passagem 4x2", com Tomada para TV</t>
  </si>
  <si>
    <t>Tomadas e Interruptores | Condulete de alumínio 4x4"</t>
  </si>
  <si>
    <t>Tomadas e Interruptores | Condulete de alumínio 4x2"com Tomada para TV</t>
  </si>
  <si>
    <t>Tomadas e Interruptores | Caixa de passagem 4x2", com Interruptor simples unipolar - 10A-250V</t>
  </si>
  <si>
    <t>Tomadas e Interruptores | Caixa de passagem 4x2"com 2 tomadas 2P+T Padrão Brasileiro (ABNT NBR 14136) 20A-250V</t>
  </si>
  <si>
    <t xml:space="preserve">Tomadas e Interruptores | Caixa de passagem 4x2"com 1 tomadas 2P+T Padrão Brasileiro (ABNT NBR 14136) 20A-250V + 1 interruptor monopolar 10A-250V </t>
  </si>
  <si>
    <t>Tomadas e Interruptores | Caixa de passagem 4x2"com tomada 2P+T Padrão Brasileiro (ABNT NBR 14136) 20A-250V</t>
  </si>
  <si>
    <t>Tomadas e Interruptores | Condulete de alumínio 4x2"com interruptor simples unipolar 10A-250V</t>
  </si>
  <si>
    <t>Tomadas e Interruptores | Condulete de alumínio 4x2"com 1 tomadas 2P+T Padrão Brasileiro (ABNT NBR 14136) 20A-250V</t>
  </si>
  <si>
    <t>Tomadas e Interruptores | Condulete de alumínio 4x2"com 2 tomadas 2P+T Padrão Brasileiro (ABNT NBR 14136) 20A-250V</t>
  </si>
  <si>
    <t>Tomadas e Interruptores | Condulete de alumínio 4x2"com 1 Tomada RJ-11 e 1 Tomada RJ-45</t>
  </si>
  <si>
    <t>Tomadas e Interruptores | Caixa de passagem 4x2"com interruptor paralelo 10A-250V</t>
  </si>
  <si>
    <t>Tomadas e Interruptores | Conjunto de caixa de passagem 4x2", com 2 tomadas uma RJ-45 e uma RJ-11</t>
  </si>
  <si>
    <t>Tomadas e Interruptores | Botoeira para acionamento de pânico - PNE</t>
  </si>
  <si>
    <t>Tomadas e Interruptores | Condulete em liga de alumínio fundido para interfone</t>
  </si>
  <si>
    <t>Aterramento e SPDA | Haste de Aterramento tipo copperweld  Ø3/4" x 3,0m</t>
  </si>
  <si>
    <t>Aterramento e SPDA | Solda exotérmica cabo haste</t>
  </si>
  <si>
    <t>Aterramento e SPDA | Solda exotérmica cabo em "T"</t>
  </si>
  <si>
    <t>Aterramento e SPDA | Terminal de pressão em latão 35mm²</t>
  </si>
  <si>
    <t>Aterramento e SPDA | Conector e bronze estanhado para conexão entre cabo e tera de arame</t>
  </si>
  <si>
    <t>Os ralos utilizados nas áreas onde há lavagem (sanitários e áreas molhadas, incluindo áreas de chuveiros dos técnicos e árbitros) serão do tipo ralo linear com conjunto grelha e porta grelha com caixa coletora de 7 x 70cm em alumínio cromado saída por baixo (sifonada) de 40mm, da Linha Elegance Cromo da Costa Navarro.
Nas áreas de chuveiros dos vestiários dos atletas será utilizado conjunto de grelha e porta grelha de 15 x 50cm em alumínio cromado parafusada com tela, da linha Elegance Cromo da Costa Navarro.”</t>
  </si>
  <si>
    <t>Rede de Esgoto | Conjunto grelha e porta grelha de piso de 15 x 50cm em alumínio cromado parafusada com tela - linha Elegance Cromo da Costa Navarro</t>
  </si>
  <si>
    <t>Rede de Esgoto | Conjunto grelha e porta grelha com caixa coletora de 7 x 70cm em alumínio cromado saída por baixo (sifonada) de 40mm Linha Elegance Cromo - Costa Navarro</t>
  </si>
  <si>
    <t>JA-01 - Janela VT de Correr  - Janela com 2 folhas de correr, em vidro temperado incolor 8mm,  encaixilhadas com perfil "U" em alumínio na cor preta, externa - 1,21 x 0,37 (L x H)  - incl.  Fecho lateral com travamento autoblocante 
tipo v-a (vidro-alvenaria) - 05 unidades</t>
  </si>
  <si>
    <t>Referente as circulações nas transições das vias/estacionamentos (2 locais)</t>
  </si>
  <si>
    <t>Completa, incl. Simbolo e faixas de circulação</t>
  </si>
  <si>
    <t>Manter padrão existente na calçada da frente da Federação</t>
  </si>
  <si>
    <t>Para vagas PNE/IDOSO</t>
  </si>
  <si>
    <t>mourão a construir no muro da frente</t>
  </si>
  <si>
    <t>mourão (acessos e fundos do terreno)</t>
  </si>
  <si>
    <t>Execução de passeio (calçada) em bloco de concreto 
calçada externa (piso intertravado)</t>
  </si>
  <si>
    <t>JÁ-07 - Janela com 2 folhas de correr, em vidro temperado incolor 8mm,  encaixilhadas com perfil "U" em alumínio na cor preta, externa .  Conforme desenho. - 1,21 x 1,17 (L x H)  - incl.  Ferragens  - 1 unidade</t>
  </si>
  <si>
    <t>1.32</t>
  </si>
  <si>
    <t>JT-02 - Janela fixa em aço galvanizado, com vidro aramado de 7mm de 
espessura (malha 10x10mm), com pintura eletrostática 
na cor cinza (RAL 7024), externa. Conforme desenho.
Janela para iluminação conforme Norma Técnica N-321.0002 da Celesc Distribuição S.A.
 Dimensões(m) LxH - 0,61 x 0,37 - 3 unidades</t>
  </si>
  <si>
    <t>JT-03 - Janela fixa em aço galvanizado com veneziana total e
 tela interna de proteção (malha 5mm), com pintura eletrostática 
na cor cinza (RAL 7024), externa. Conforme desenho.
Janela para ventilação conforme Norma Técnica N-321.0002 da Celesc Distribuição S.A.
 Dimensões(m) LxH - 0,61 x 0,37 - 3 unidades</t>
  </si>
  <si>
    <t>Portão de acesso para a Federação</t>
  </si>
  <si>
    <t>PT-01 - PORTÃO -  Fechamento com  Portão de abrir em aço galvanizado, folha simples com fechamento tipo alambrado com Fio #12, malha hexagonal de 1",  com pintura eletrostática na cor cinza (RAL 7024),  externa. Conforme desenho. Dimensões(m) LxH - 1,3 x 2,1, incl. Conjunto de dobradiças, batentes e trincos deslizantes com porta cadeados. - 1 unidade</t>
  </si>
  <si>
    <t>PT - 08 - PORTÃO EM CERCA MOURÃO - Portão metálico confeccionado com estrutura de aço galvanizado tipo metalon 2”, em folha dupla de abrir, dimensões – Larg=1 m e Altura=2,15m e detalhes conforme projeto arquitetônico, com fechamento tipo “alambrado” Fio #12, malha hexagonal de 2”.Deverão conter trinco deslizante para piso (1 das folhas)  e trinco central (meio do portão) com porta de cadeado. - 1 unidade</t>
  </si>
  <si>
    <t xml:space="preserve"> Acesso a área remanescente de terreno (Fundos)</t>
  </si>
  <si>
    <t>PT - 09 -  Portão de abrir em aço galvanizado com veneziana total
e tela interna de proteção (malha 5mm), com pintura eletrostática 
na cor cinza (RAL 7024), externa.
dimensões – Larg=0,81 m e Altura=1,99m  detalhes conforme projeto
Conjunto de fechadura 2235 LaFonte, perfil estreito, acabamento preto PPF-069 (Maçaneta 236, Espelho 621). Código 19.040</t>
  </si>
  <si>
    <t>ENTRADA DE VEÍCULOS</t>
  </si>
  <si>
    <t>Soleira de granito natural de 16 cm de largura, assentado com argamassa mista de cimento, cal e areia</t>
  </si>
  <si>
    <r>
      <t xml:space="preserve">Soleira de granito natural de </t>
    </r>
    <r>
      <rPr>
        <b/>
        <sz val="11"/>
        <color theme="1"/>
        <rFont val="Calibri Light"/>
        <family val="2"/>
        <scheme val="major"/>
      </rPr>
      <t>5cm</t>
    </r>
    <r>
      <rPr>
        <sz val="11"/>
        <color theme="1"/>
        <rFont val="Calibri Light"/>
        <family val="2"/>
        <scheme val="major"/>
      </rPr>
      <t xml:space="preserve"> de largura, assentado com argamassa mista de cimento, cal e areia</t>
    </r>
  </si>
  <si>
    <t>Soleiras de piso, seperadoras nas áreas: 1.10, 1.11, 1.15, 1.03, 1.04, 1.08; 1.02A e 1.09A, 1.06, 1.16, 1.18, 1.13, incl. Área de chuveiros</t>
  </si>
  <si>
    <t>Todos Guarda Corpos e corrimãos metálicos, inclusiver rampas internas e externas</t>
  </si>
  <si>
    <t>*RAMPAS no acesso e na plataforma PNE - guarda corpo com 110cm com corrimão duplo conforme projeto arquitetonico
Incl. Rampa no acesso externo</t>
  </si>
  <si>
    <r>
      <rPr>
        <b/>
        <sz val="11"/>
        <color theme="1"/>
        <rFont val="Calibri Light"/>
        <family val="2"/>
        <scheme val="major"/>
      </rPr>
      <t>Guarda-corpo</t>
    </r>
    <r>
      <rPr>
        <sz val="11"/>
        <color theme="1"/>
        <rFont val="Calibri Light"/>
        <family val="2"/>
        <scheme val="major"/>
      </rPr>
      <t xml:space="preserve"> de aço galvanizado de </t>
    </r>
    <r>
      <rPr>
        <b/>
        <sz val="11"/>
        <color rgb="FFFF0000"/>
        <rFont val="Calibri Light"/>
        <family val="2"/>
        <scheme val="major"/>
      </rPr>
      <t>1,10m</t>
    </r>
    <r>
      <rPr>
        <sz val="11"/>
        <color theme="1"/>
        <rFont val="Calibri Light"/>
        <family val="2"/>
        <scheme val="major"/>
      </rPr>
      <t xml:space="preserve"> de altura, montantes em ferro chato de 1.1/2' x 3/8' espaçados de 1,00m, travessa superior de 1.1/2' x 3/8', gradil formado por barras chatas verticais em ferro de 1.1/2' x 1/4' (38 x 6,2mm), fixado com chumbador mecânico.  </t>
    </r>
    <r>
      <rPr>
        <b/>
        <sz val="11"/>
        <color theme="1"/>
        <rFont val="Calibri Light"/>
        <family val="2"/>
        <scheme val="major"/>
      </rPr>
      <t>(SEM CORRIMÃO)</t>
    </r>
  </si>
  <si>
    <t>Suporte metálico para Bicicleta  em ferro galvanizado ou Aluminio conforme detalhe , incl. Fundo preparador e pintura preto fosco</t>
  </si>
  <si>
    <t>Áreas de calçamento, incluindo área da lateral do campo onde será aplicada a grama decorativa</t>
  </si>
  <si>
    <t>Fornecimento e lançamento de base BGS espessura conforme projeto</t>
  </si>
  <si>
    <t xml:space="preserve">1 Rampa na calçada da Guarita </t>
  </si>
  <si>
    <t>Execução de separador pre-moldado em concreto tipo "fincadinha"  - 9 x 19 x 39</t>
  </si>
  <si>
    <t>Execução de separador de concreto moldado in loco " cordão de concreto" - seção 25 x 15cm (  L x H )</t>
  </si>
  <si>
    <t>Passagens de nível (faixa pedestre) + rampa do trator+ vagas PNE + Idoso + vagas de moto</t>
  </si>
  <si>
    <t xml:space="preserve">Caixa de passagem com tampa de concreto removível - dimen. 0,8m X 0,8m e prof. variavel , em alvenaria estrutural de blocos de concreto </t>
  </si>
  <si>
    <t xml:space="preserve">Caixa de passagem com tampa de concreto removível com GRELHA - dimen. 0,8m X 0,8m e prof. variavel , em alvenaria estrutural de blocos de concreto </t>
  </si>
  <si>
    <t xml:space="preserve">Caixa de passagem com tampa de concreto removível - dimen. 1m X 1m e prof. variavel , em alvenaria estrutural de blocos de concreto </t>
  </si>
  <si>
    <t xml:space="preserve">Caixa de passagem com tampa de Ferro fundido  - dimen. 1m X 1m e prof. variavel , em alvenaria estrutural de blocos de concreto </t>
  </si>
  <si>
    <t xml:space="preserve">Caixa de passagem com tampa de Ferro fundido  - dimen. 1m X 2,5m e prof. variavel , em alvenaria estrutural de blocos de concreto </t>
  </si>
  <si>
    <t xml:space="preserve">Caixa de passagem com tampa de Ferro fundido  - dimen. 1m X 1,4m e prof. variavel , em alvenaria estrutural de blocos de concreto </t>
  </si>
  <si>
    <t>Área de pavimento = 1131,47m2</t>
  </si>
  <si>
    <t>SPDA</t>
  </si>
  <si>
    <r>
      <t xml:space="preserve">acessibilidade.. 
externo - piso direcional (1127 placas de 25x25) e de alerta (127 placas de 25x25) - </t>
    </r>
    <r>
      <rPr>
        <sz val="11"/>
        <color rgb="FFFF0000"/>
        <rFont val="Calibri Light"/>
        <family val="2"/>
        <scheme val="major"/>
      </rPr>
      <t>cor amarela</t>
    </r>
  </si>
  <si>
    <t>Linha parece duplicada (ver item 448)</t>
  </si>
  <si>
    <r>
      <t xml:space="preserve">Áreas de  PLATAFORMA PNE, incluindo piso inclinados da plataforma PNE. Considerar laterais da plataforma em Bloco de concreto aparente </t>
    </r>
    <r>
      <rPr>
        <sz val="11"/>
        <color rgb="FFFF0000"/>
        <rFont val="Calibri Light"/>
        <family val="2"/>
        <scheme val="major"/>
      </rPr>
      <t>pintados na mesma cor da fachada do Ed. Principal.</t>
    </r>
  </si>
  <si>
    <t>Reforço para fixação de equipamentos de Ar Condicionado/Splits em chapa de medeira compensada naval 18mm tratada com anticupim.</t>
  </si>
  <si>
    <r>
      <t xml:space="preserve">2.03-Guarita
</t>
    </r>
    <r>
      <rPr>
        <sz val="11"/>
        <color rgb="FFFF0000"/>
        <rFont val="Calibri Light"/>
        <family val="2"/>
        <scheme val="major"/>
      </rPr>
      <t>Verificar que as quatro folhas de vidro corre sobre o trilho.</t>
    </r>
  </si>
  <si>
    <t xml:space="preserve">Fechamento lateral  Ed. Principal.
</t>
  </si>
  <si>
    <t>,</t>
  </si>
  <si>
    <t xml:space="preserve"> para </t>
  </si>
  <si>
    <t>revisão na área do brise: de 24,69 para 25,53</t>
  </si>
  <si>
    <r>
      <t xml:space="preserve">Paredes internas. 
</t>
    </r>
    <r>
      <rPr>
        <sz val="11"/>
        <color rgb="FFFF0000"/>
        <rFont val="Calibri Light"/>
        <family val="2"/>
        <scheme val="major"/>
      </rPr>
      <t>Fechamento de tubulações de AP verticais inclusive.</t>
    </r>
  </si>
  <si>
    <r>
      <t xml:space="preserve">Paredes internas áreas umidas (Chapa VERDE): 
DRYWALL 10 =	436,94
DRYWALL 12 =	20,38
</t>
    </r>
    <r>
      <rPr>
        <sz val="11"/>
        <color rgb="FFFF0000"/>
        <rFont val="Calibri Light"/>
        <family val="2"/>
        <scheme val="major"/>
      </rPr>
      <t>Fechamento de tubulações de AP verticais inclusive.</t>
    </r>
  </si>
  <si>
    <t>Alterado de 149,06m para 174,50m</t>
  </si>
  <si>
    <t>Alterado de 147,46m2 para 226,06m2</t>
  </si>
  <si>
    <t>Reservatório - Laje (tampa) Externo, e Paredes Externas</t>
  </si>
  <si>
    <t>Alterado de 76,05 m2 para 63,74m2</t>
  </si>
  <si>
    <t>Alterado de 81,33 m2 para 63,74m2</t>
  </si>
  <si>
    <t>Casa de Bombas - Piso Interno / Parede Interna e Externa /Paredes lateral Escada</t>
  </si>
  <si>
    <t>Alterado de 16,88 m2 para 61,69m2</t>
  </si>
  <si>
    <t>Alterado de 147,65m2 para 152,10m2</t>
  </si>
  <si>
    <t>Casa de Bombas - Laje Teto Externa</t>
  </si>
  <si>
    <t>VIAPOL VEDALAJE COR CONCRETO - 3 Demãos - 1kg/m2</t>
  </si>
  <si>
    <t>Item novo</t>
  </si>
  <si>
    <t>Alterado de 15,24m para 10,50m</t>
  </si>
  <si>
    <t>Alterado de 49,04m para 164m</t>
  </si>
  <si>
    <t>Alterado de 5,76 m2 para 6,3m2</t>
  </si>
  <si>
    <r>
      <t xml:space="preserve">Metais
</t>
    </r>
    <r>
      <rPr>
        <sz val="11"/>
        <color rgb="FFFF0000"/>
        <rFont val="Calibri Light"/>
        <family val="2"/>
        <scheme val="major"/>
      </rPr>
      <t>Ver especificação no memorial descritivo de arquitetura.</t>
    </r>
  </si>
  <si>
    <r>
      <t xml:space="preserve">Metais
</t>
    </r>
    <r>
      <rPr>
        <sz val="11"/>
        <color rgb="FFFF0000"/>
        <rFont val="Calibri Light"/>
        <family val="2"/>
        <scheme val="major"/>
      </rPr>
      <t>Ver especificação no memorial descritivo de arquitetura.
Base deve ser da mesma marca do acabamento.</t>
    </r>
    <r>
      <rPr>
        <sz val="11"/>
        <rFont val="Calibri Light"/>
        <family val="2"/>
        <scheme val="major"/>
      </rPr>
      <t xml:space="preserve">
</t>
    </r>
    <r>
      <rPr>
        <sz val="11"/>
        <color rgb="FFFF0000"/>
        <rFont val="Calibri Light"/>
        <family val="2"/>
        <scheme val="major"/>
      </rPr>
      <t>50% a ser pago na instalação da base e 50% a ser pagp na instalação do acabamento (volante+canopla).</t>
    </r>
  </si>
  <si>
    <r>
      <t xml:space="preserve">Pintura das áreas de concreto aparente:
Ed. Principal, Guarita, DML , GLP, Entrada de Energia. 
</t>
    </r>
    <r>
      <rPr>
        <sz val="11"/>
        <color rgb="FFFF0000"/>
        <rFont val="Calibri Light"/>
        <family val="2"/>
        <scheme val="major"/>
      </rPr>
      <t>Ver especificação no memorial descritivo de arquitetura.</t>
    </r>
  </si>
  <si>
    <t>Trocado de G02 para G01</t>
  </si>
  <si>
    <r>
      <t xml:space="preserve">Inclui platibanda (2 faces)/ entrada de energia/ GLP / Manutenção, </t>
    </r>
    <r>
      <rPr>
        <sz val="11"/>
        <color rgb="FFFF0000"/>
        <rFont val="Calibri Light"/>
        <family val="2"/>
        <scheme val="major"/>
      </rPr>
      <t>Muretas Plataforma PNE.</t>
    </r>
    <r>
      <rPr>
        <sz val="11"/>
        <rFont val="Calibri Light"/>
        <family val="2"/>
        <scheme val="major"/>
      </rPr>
      <t xml:space="preserve">
</t>
    </r>
    <r>
      <rPr>
        <sz val="11"/>
        <color rgb="FFFF0000"/>
        <rFont val="Calibri Light"/>
        <family val="2"/>
        <scheme val="major"/>
      </rPr>
      <t>Tinta Coral Proteção Sol e Chuva Acrílico Total, cor Platina.</t>
    </r>
  </si>
  <si>
    <r>
      <t xml:space="preserve">PCI | Extintor de água pressurizada (cap. 2A) </t>
    </r>
    <r>
      <rPr>
        <sz val="11"/>
        <color rgb="FFFF0000"/>
        <rFont val="Calibri Light"/>
        <family val="2"/>
        <scheme val="major"/>
      </rPr>
      <t>- fixado em parede.</t>
    </r>
  </si>
  <si>
    <r>
      <t xml:space="preserve">PCI | Extintor de pó químico (cap. 20BC) </t>
    </r>
    <r>
      <rPr>
        <sz val="11"/>
        <color rgb="FFFF0000"/>
        <rFont val="Calibri Light"/>
        <family val="2"/>
        <scheme val="major"/>
      </rPr>
      <t>- fixado em parede.</t>
    </r>
  </si>
  <si>
    <r>
      <t xml:space="preserve">PCI | Extintor de gás Carbônico (cap. 5BC) </t>
    </r>
    <r>
      <rPr>
        <sz val="11"/>
        <color rgb="FFFF0000"/>
        <rFont val="Calibri Light"/>
        <family val="2"/>
        <scheme val="major"/>
      </rPr>
      <t>- fixado em parede.</t>
    </r>
  </si>
  <si>
    <r>
      <t xml:space="preserve">PCI | Extintor de pó ABC (cap. 2A-20BC) </t>
    </r>
    <r>
      <rPr>
        <sz val="11"/>
        <color rgb="FFFF0000"/>
        <rFont val="Calibri Light"/>
        <family val="2"/>
        <scheme val="major"/>
      </rPr>
      <t>- fixado em parede.</t>
    </r>
  </si>
  <si>
    <r>
      <t xml:space="preserve">Tomadas e Interruptores
</t>
    </r>
    <r>
      <rPr>
        <sz val="11"/>
        <color rgb="FFFF0000"/>
        <rFont val="Calibri Light"/>
        <family val="2"/>
        <scheme val="major"/>
      </rPr>
      <t>Ver especificação/marca/modelo no memorial descritivo de arquitetura</t>
    </r>
  </si>
  <si>
    <t>Fundo caixa deve estar limpo com lastro de 5cm de pedra brita 1 ou 2</t>
  </si>
  <si>
    <t>Paredes</t>
  </si>
  <si>
    <t>Tetos</t>
  </si>
  <si>
    <r>
      <t xml:space="preserve">BARRILETE / AQUECEDOR | Rede de Água Quente
</t>
    </r>
    <r>
      <rPr>
        <sz val="11"/>
        <color rgb="FFFF0000"/>
        <rFont val="Calibri Light"/>
        <family val="2"/>
        <scheme val="major"/>
      </rPr>
      <t>Plataforma deve ficar no mínimo 7cm acima  das vigas de concreto.</t>
    </r>
  </si>
  <si>
    <r>
      <t xml:space="preserve">Instalação para 4 cilindro glp 45kg, inclui válvula de retenção para botijão de glp de 45kg- 1/2"x7/16" , válvula esferica / registro 1/2" npt,,  regulador para gás industrial de baixa pressão - 50kg/h, e demais acessórios, </t>
    </r>
    <r>
      <rPr>
        <sz val="11"/>
        <color rgb="FFFF0000"/>
        <rFont val="Calibri Light"/>
        <family val="2"/>
        <scheme val="major"/>
      </rPr>
      <t>fornecimento dos 4 cilindros cheios, inclusive.</t>
    </r>
  </si>
  <si>
    <t>Execução de passeio (calçada) ou piso de concreto com concreto moldado in loco, usinado, acabamento conforme projeto e memoriais.</t>
  </si>
  <si>
    <t>Execução de piso de concreto com concreto moldado in loco, usinado, acabamento conforme projeto e memoriais.- RAMPA E PLATAFORMA PNE | EXTERNA , incl. Muretas de contenção</t>
  </si>
  <si>
    <t>corrigir a quantidade no memorial descritivo. 5 em vez de quatro</t>
  </si>
  <si>
    <t xml:space="preserve">Peitoril de granito natural de 25 cm de largura, assentado com argamassa mista de cimento, cal e areia. </t>
  </si>
  <si>
    <t>Pintura de guias e sarjetas com tinta acrilica para piso, cor branco neve</t>
  </si>
  <si>
    <t>Pintura de cordão de concreto de concreto com tinta acrilica para pisos, cor branco neve</t>
  </si>
  <si>
    <t>Entrada de água de reuso no reservatório de irrigação (ver projeto do reservatório</t>
  </si>
  <si>
    <t>m2</t>
  </si>
  <si>
    <t>Todo calçamento exceto onde for aplicada grama sintética decorativa.</t>
  </si>
  <si>
    <t>Porta de abrir em alúmínio com veneziana perfurada, pintada na cor preto fosco, folha simples com ferrolho lateral  - 80(L) x 60(h)</t>
  </si>
  <si>
    <t>Acesso ao barrilete / Parede da marquise acima da central GLP</t>
  </si>
  <si>
    <t>Pintura das caixas das tampas de todas as caixas de passagens (elétrica/dados/esgoto AP) executadas em área de grama/jardim, com tinta acrilica fosca, cor "verde folha"</t>
  </si>
  <si>
    <t xml:space="preserve">un </t>
  </si>
  <si>
    <r>
      <t xml:space="preserve">Entrada de Energia em subestação de medição até 300 Kva – e Caixas para TCs, Medidor e Disjuntor, </t>
    </r>
    <r>
      <rPr>
        <sz val="11"/>
        <color rgb="FFFF0000"/>
        <rFont val="Calibri Light"/>
        <family val="2"/>
        <scheme val="major"/>
      </rPr>
      <t>Poste, Transformador, Aterramento, Cabeamentos, Abrigo, etc</t>
    </r>
    <r>
      <rPr>
        <sz val="11"/>
        <color theme="1"/>
        <rFont val="Calibri Light"/>
        <family val="2"/>
        <scheme val="major"/>
      </rPr>
      <t xml:space="preserve"> padrão CELESC (SANTA CATARINA). </t>
    </r>
    <r>
      <rPr>
        <sz val="11"/>
        <color rgb="FFFF0000"/>
        <rFont val="Calibri Light"/>
        <family val="2"/>
        <scheme val="major"/>
      </rPr>
      <t>(Ver observação)</t>
    </r>
  </si>
  <si>
    <t>Pintura das calçadas de concreto com tinta acrilica fosca para piso, cor concreto (ver especificação no memorial de arquitetura).</t>
  </si>
  <si>
    <r>
      <t xml:space="preserve">Ensaios de laboratório - cbr moldado </t>
    </r>
    <r>
      <rPr>
        <sz val="11"/>
        <color rgb="FFFF0000"/>
        <rFont val="Calibri Light"/>
        <family val="2"/>
        <scheme val="major"/>
      </rPr>
      <t>e grau de compactação</t>
    </r>
    <r>
      <rPr>
        <sz val="11"/>
        <color theme="1"/>
        <rFont val="Calibri Light"/>
        <family val="2"/>
        <scheme val="major"/>
      </rPr>
      <t xml:space="preserve"> (proctor normal)</t>
    </r>
  </si>
  <si>
    <t xml:space="preserve">Pintura com tinta látex PVA em teto com três demãos, sem massa corrida </t>
  </si>
  <si>
    <r>
      <t xml:space="preserve">Tampo de granito para lavatório/pia # 30 mm largura 060 m. </t>
    </r>
    <r>
      <rPr>
        <sz val="11"/>
        <color rgb="FFFF0000"/>
        <rFont val="Calibri Light"/>
        <family val="2"/>
        <scheme val="major"/>
      </rPr>
      <t>Incluindo reforço para fixação em drywall em chapa compesanda naval 18mm, inclusive</t>
    </r>
  </si>
  <si>
    <t xml:space="preserve">Complementação na altura do muro, com pilares e placas pré-fabricados, no mesmo padrão do muro existente em toda a extensão  onde está prevista a arquibancada. (90m)
O escopo do serviço consiste em: substituir os pilares  existentes atrás da arquibancada por pilares de 3,4m de altura, e reutilizar as placas pré-fabricads atuais e complementar a altura com nova placa pré-fabricada.
</t>
  </si>
  <si>
    <t>Dúvidas contatar Gerenciadora Arena.</t>
  </si>
  <si>
    <r>
      <t>ARQUIBANCADAS (Talude) - Execução de  arquibancadas em talude executado conforme projeto de infraestrutura (87,80m de comprimento em 3 níveis), em terreno devidamente compactado e com as dimensões especificadas, incluso corte do talude para configuração e preparação dos degraus,  placas de concreto pré-moldadas como assentos das arquibancadas com  dimensões 100cm x 45cm, instaladas com junta seca entre elas e escadas radiais executadas em  em concreto armado sobre o terreno compactado.
PREVER/</t>
    </r>
    <r>
      <rPr>
        <sz val="11"/>
        <color rgb="FFFF0000"/>
        <rFont val="Calibri Light"/>
        <family val="2"/>
        <scheme val="major"/>
      </rPr>
      <t>INCLUIR</t>
    </r>
    <r>
      <rPr>
        <sz val="11"/>
        <color theme="1"/>
        <rFont val="Calibri Light"/>
        <family val="2"/>
        <scheme val="major"/>
      </rPr>
      <t xml:space="preserve"> MURO DE CONTENÇÃO IMPERMEABILIZADO NA PARTE PORTERIOR DA ARQUIBANCADA EM TODA SUA EXTENSÃO. </t>
    </r>
    <r>
      <rPr>
        <sz val="11"/>
        <color rgb="FFFF0000"/>
        <rFont val="Calibri Light"/>
        <family val="2"/>
        <scheme val="major"/>
      </rPr>
      <t>ALTURA DO MURO DE CONTENÇÃO IGUAL DA ARQUIBANCADA (H=1,40M). ALÉM DA EXECUÇÃO, PROJETO ESTRUTURAL , PROJETO DE FUNDAÇÕES E  RESPECTIVAS ARTs FAZEM PARTE DO ESCOPO DESTE ITEM</t>
    </r>
  </si>
  <si>
    <t xml:space="preserve">MASSA PARA CONTRAPISO 1:4 (ADITIVO IMPERMEABILIZANTE INCLUSIVE) </t>
  </si>
  <si>
    <t>Ver Memorial e Projetos  (5 ponto na área do campo de jogo e 4 pontos nas áreas de estacionamento e cisculação de veículos.</t>
  </si>
  <si>
    <t xml:space="preserve">Peneiras em aço inox diâm. 30cm, malha # 6mm </t>
  </si>
  <si>
    <t>CAP (tampão), diâm. 300mm, em PVC para fechamento do sistema by pass.</t>
  </si>
  <si>
    <t>Caixas de passagem de entrada de água no reservatório de irrigação. (reservatório enterrado 100m3)</t>
  </si>
  <si>
    <t>Enterrada</t>
  </si>
  <si>
    <r>
      <t>PA-03 - Porta de Abrir - Porta de abrir pivotante</t>
    </r>
    <r>
      <rPr>
        <sz val="11"/>
        <color rgb="FFFF0000"/>
        <rFont val="Calibri Light"/>
        <family val="2"/>
        <scheme val="major"/>
      </rPr>
      <t xml:space="preserve"> sem mola</t>
    </r>
    <r>
      <rPr>
        <sz val="11"/>
        <color theme="1"/>
        <rFont val="Calibri Light"/>
        <family val="2"/>
        <scheme val="major"/>
      </rPr>
      <t xml:space="preserve"> no piso, em vidro temperado incolor 10mm, folha simples, com perfis em alumínio preto fosco, externa - 1,21 x 2,19 (L x H)  - incl.  Conjunto dobradiça, fechadura e puxador  DORMA para porta em vidro temperado na cor preto fosco e  Puxador horizontal em inox 40cm largura (lado interno) e chapa inferior em inox altura 40cm (lado interno). - 2 unidades
</t>
    </r>
    <r>
      <rPr>
        <sz val="11"/>
        <color rgb="FFFF0000"/>
        <rFont val="Calibri Light"/>
        <family val="2"/>
        <scheme val="major"/>
      </rPr>
      <t>Incluso limitadores de abertura de porta fixos no piso (limitadores de borracha).</t>
    </r>
  </si>
  <si>
    <t>Porta Veneziana preta de alumínio (0,70m x 1,95)</t>
  </si>
  <si>
    <r>
      <t xml:space="preserve">Platibandas das Coberturas - Fixação com parafusos galvanizados  com selante pu cinza nas cabeças dos parafusos.
</t>
    </r>
    <r>
      <rPr>
        <sz val="11"/>
        <color rgb="FFFF0000"/>
        <rFont val="Calibri Light"/>
        <family val="2"/>
        <scheme val="major"/>
      </rPr>
      <t>Incluso rufo nas juntas entre telha e alvenaria para evitar infiltração de água nas laterais do telhado onde não tem calha.</t>
    </r>
  </si>
  <si>
    <t xml:space="preserve">Reservatório - Proteção Mecânica Laje/Tampa </t>
  </si>
  <si>
    <t xml:space="preserve">Reservatório - Contrapiso (proteção mecânica) Laje/Tampa reservatório </t>
  </si>
  <si>
    <t>Casa de Bombas - Contrapiso (proteção mecânica) Laje/Tampa Casa de Bombas</t>
  </si>
  <si>
    <t>Tampa e Aro estruturada com de ferro galvanizado  - 90x90cm, tratado e pintado na cor cinza  (RAL 7024), incl. alça, dobradiças, feixo tipo trinco com porta cadeado</t>
  </si>
  <si>
    <t>Acesso Casa de Bombas e Reservatório (ver detalhe em projeto)</t>
  </si>
  <si>
    <t>Pintura Geral interna de tetos (Ed. Principal, Portaria e casa de bombas)</t>
  </si>
  <si>
    <t>Pintura Geral interna de paredes (Ed. Principal, Portaria e Casa de Bombas)</t>
  </si>
  <si>
    <t>Berço metálico e/ou madeira estruturado com 30cm de largura  para suporte de tubos de PVC</t>
  </si>
  <si>
    <t>Demolição de muro para acesso, entrada e saída do canteiro de obras entre o terreno da Federação e o terreno do CD</t>
  </si>
  <si>
    <t>Recomposição do muro / fechamento do acesso entre o canteiro de obras e o terreno do CD. Serviço inclui: fundação, estrutura, alvenaria, chapisco, reboco, calfino e pintura nos padrões do muro existente (nas duas faces)</t>
  </si>
  <si>
    <t>Recomposição</t>
  </si>
  <si>
    <t>Recomposição da área do canteiro de obra dentor do terreno da Federação. Serviço inclui: 
-Retirada e descarte de toda pedra brita espalhada entre os containers e acessos;
-Quebra, retirada e descarte de todo contrapiso da área do refeitório entre os containers;
-Limpeza do local e retirada de materiais (tubos, cabos, blocos, etc);
-Preparação do terreno e Plantio de grama (250m2)</t>
  </si>
  <si>
    <t>Realocação dos quatro containers que formam o canteiro de obras e respectivas sapatas de fundação para local a ser definido pela Federação (Dentro do mesmo terreno). Caso não seja possível reaproveitar as sapatas, deve-se orçar a retirada e descarte das mesmas e execução de outras sapatas para a nova posição dos containers.</t>
  </si>
  <si>
    <r>
      <t xml:space="preserve">Execução de  piso de concreto  moldado in loco, usinado, acabamento conforme projeto e memoriais.- RAMPA E PLATAFORMA PNE | Lateral do Campo, incl. Muretas de contenção </t>
    </r>
    <r>
      <rPr>
        <sz val="11"/>
        <color rgb="FFFF0000"/>
        <rFont val="Calibri Light"/>
        <family val="2"/>
        <scheme val="major"/>
      </rPr>
      <t>/Alvenaria e Pintura</t>
    </r>
  </si>
  <si>
    <t>Poste para bandeira de aço reto base e chumbador 8 Metros - Galvanizado a fogo. 
Incl. Base de concreto, chumbadores, parafusos, roldanas e aterramento contra descargas elétricas.</t>
  </si>
  <si>
    <t>equivalente a 8 meses de obras</t>
  </si>
  <si>
    <t>equivalente a 8 meses de obras - Mantutenção Canteiro e Serviços Gerais</t>
  </si>
  <si>
    <t>Valor correspondentes apenas para adminitração dos itens contratados diretamente pela CBF.</t>
  </si>
  <si>
    <t>Mês 06</t>
  </si>
  <si>
    <t>Mês 07</t>
  </si>
  <si>
    <t>Mês 08</t>
  </si>
  <si>
    <t xml:space="preserve">CERCAMENTO PERÍMETRAL DO  ou MUROS </t>
  </si>
  <si>
    <t xml:space="preserve">Preparação, demarcação e retirada de cercamentos provisórios </t>
  </si>
  <si>
    <t>Execução do novo cercamento perimetral ou muro (veria de Sede para Sede)</t>
  </si>
  <si>
    <t xml:space="preserve">
Confirmar solução aprovada pela concessionária antes da execução</t>
  </si>
  <si>
    <t>Vigia noturno com encargos complementares (ver observações)</t>
  </si>
  <si>
    <t>Vigia diurno com encargos complementares (ver observações)</t>
  </si>
  <si>
    <t>equivalente a 8 meses de obras. Cabe a construtora avaliar a necessidade do grau de segurança da obra, se haverá ou não necessidade de segurança armada. Segurança patrimonial é de responsabilidade da Construtora contratada</t>
  </si>
  <si>
    <t>O b r a - 240 dias</t>
  </si>
  <si>
    <t>Arrasamento das Estacas</t>
  </si>
  <si>
    <t>Retirada de Material Escavado (Bota Fora)</t>
  </si>
  <si>
    <t>Transporte Horizontal de Entulho</t>
  </si>
  <si>
    <t>Remoção de Entulho Classe A</t>
  </si>
  <si>
    <t>Apiloamento de Solo</t>
  </si>
  <si>
    <t>Estacas Escavadas com Hélice Contínua ø 30cm</t>
  </si>
  <si>
    <t>Aço Diversas Bitolas + Ferreiro</t>
  </si>
  <si>
    <t>Concreto Fck 30Mpa para Estaca Hélice Continua (Cimento &gt; 350 kg/m3 e a/c 0,6)</t>
  </si>
  <si>
    <t>Lançamento de Concreto</t>
  </si>
  <si>
    <t>Escavação Mecanica com Escavadeira Hidraulica</t>
  </si>
  <si>
    <t>Escavação Manual em Solo Normal até 1.5m</t>
  </si>
  <si>
    <t>Forma e Desforma com Tabua de Madeira Branca</t>
  </si>
  <si>
    <t>Concreto Fck 30 MPa</t>
  </si>
  <si>
    <t>Reaterro Compactado Mecanizado</t>
  </si>
  <si>
    <t xml:space="preserve">Aluguel de Guindaste </t>
  </si>
  <si>
    <t>Preparo da Superfície para Instalação de Piso Vinílico</t>
  </si>
  <si>
    <t>Regularização de Laje/ Contrapiso</t>
  </si>
  <si>
    <t>Sub Base com Brita Graduada (Mecanizada)</t>
  </si>
  <si>
    <t>Reaterro Compactado</t>
  </si>
  <si>
    <t>Seguro de Obra</t>
  </si>
  <si>
    <t>(vazio)</t>
  </si>
  <si>
    <t/>
  </si>
  <si>
    <t>Item já executado para obra de Balneário Camboriú (Não faz parte deste BID)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</si>
</sst>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43" formatCode="_-* #,##0.00_-;\-* #,##0.00_-;_-* &quot;-&quot;??_-;_-@_-"/>
    <numFmt numFmtId="164" formatCode="_-&quot;R$&quot;* #,##0.00_-;\-&quot;R$&quot;* #,##0.00_-;_-&quot;R$&quot;* &quot;-&quot;??_-;_-@_-"/>
    <numFmt numFmtId="165" formatCode="#,##0.00_ ;\-#,##0.00\ "/>
    <numFmt numFmtId="166" formatCode="#,##0_ ;\-#,##0\ "/>
    <numFmt numFmtId="167" formatCode="_(* #,##0.00_);_(* \(#,##0.00\);_(* &quot;-&quot;??_);_(@_)"/>
  </numFmts>
  <fonts count="8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6"/>
      <color theme="1"/>
      <name val="Calibri"/>
      <family val="2"/>
      <scheme val="minor"/>
    </font>
    <font>
      <sz val="22"/>
      <color theme="1"/>
      <name val="Calibri"/>
      <family val="2"/>
      <scheme val="minor"/>
    </font>
    <font>
      <sz val="10"/>
      <name val="Arial"/>
      <family val="2"/>
    </font>
    <font>
      <b/>
      <sz val="20"/>
      <color theme="4" tint="-0.249977111117893"/>
      <name val="Calibri"/>
      <family val="2"/>
      <scheme val="minor"/>
    </font>
    <font>
      <b/>
      <i/>
      <sz val="14"/>
      <color rgb="FFFF0000"/>
      <name val="Calibri"/>
      <family val="2"/>
      <scheme val="minor"/>
    </font>
    <font>
      <sz val="12"/>
      <color theme="1"/>
      <name val="Calibri"/>
      <family val="2"/>
      <scheme val="minor"/>
    </font>
    <font>
      <b/>
      <sz val="11"/>
      <color rgb="FF333333"/>
      <name val="Segoe UI"/>
      <family val="2"/>
    </font>
    <font>
      <b/>
      <sz val="14"/>
      <color theme="1"/>
      <name val="Calibri"/>
      <family val="2"/>
      <scheme val="minor"/>
    </font>
    <font>
      <b/>
      <sz val="14"/>
      <color theme="1"/>
      <name val="Calibri Light"/>
      <family val="2"/>
      <scheme val="major"/>
    </font>
    <font>
      <b/>
      <sz val="12"/>
      <color theme="1"/>
      <name val="Calibri Light"/>
      <family val="2"/>
      <scheme val="major"/>
    </font>
    <font>
      <b/>
      <sz val="11"/>
      <color rgb="FFFF0000"/>
      <name val="Calibri Light"/>
      <family val="2"/>
      <scheme val="major"/>
    </font>
    <font>
      <sz val="18"/>
      <color theme="1"/>
      <name val="Calibri Light"/>
      <family val="2"/>
      <scheme val="major"/>
    </font>
    <font>
      <b/>
      <sz val="11"/>
      <color theme="1"/>
      <name val="Calibri Light"/>
      <family val="2"/>
      <scheme val="major"/>
    </font>
    <font>
      <sz val="11"/>
      <color theme="1"/>
      <name val="Calibri Light"/>
      <family val="2"/>
      <scheme val="major"/>
    </font>
    <font>
      <sz val="11"/>
      <name val="Calibri Light"/>
      <family val="2"/>
      <scheme val="major"/>
    </font>
    <font>
      <b/>
      <sz val="11"/>
      <name val="Calibri Light"/>
      <family val="2"/>
      <scheme val="major"/>
    </font>
    <font>
      <b/>
      <sz val="12"/>
      <color rgb="FF0070C0"/>
      <name val="Calibri"/>
      <family val="2"/>
      <scheme val="minor"/>
    </font>
    <font>
      <sz val="11"/>
      <color rgb="FFFF0000"/>
      <name val="Calibri Light"/>
      <family val="2"/>
      <scheme val="major"/>
    </font>
    <font>
      <b/>
      <sz val="18"/>
      <color theme="1"/>
      <name val="Calibri Light"/>
      <family val="2"/>
      <scheme val="major"/>
    </font>
    <font>
      <b/>
      <sz val="11"/>
      <color theme="2" tint="-0.249977111117893"/>
      <name val="Calibri Light"/>
      <family val="2"/>
      <scheme val="major"/>
    </font>
    <font>
      <sz val="11"/>
      <color rgb="FF000000"/>
      <name val="Calibri"/>
      <family val="2"/>
    </font>
    <font>
      <sz val="11"/>
      <color rgb="FF000000"/>
      <name val="Calibri Light"/>
      <family val="2"/>
      <scheme val="major"/>
    </font>
    <font>
      <b/>
      <sz val="12"/>
      <color rgb="FF00B050"/>
      <name val="Calibri"/>
      <family val="2"/>
      <scheme val="minor"/>
    </font>
    <font>
      <b/>
      <sz val="11"/>
      <color rgb="FF00B050"/>
      <name val="Calibri Light"/>
      <family val="2"/>
      <scheme val="major"/>
    </font>
    <font>
      <b/>
      <sz val="12"/>
      <color theme="5" tint="-0.249977111117893"/>
      <name val="Calibri"/>
      <family val="2"/>
      <scheme val="minor"/>
    </font>
    <font>
      <b/>
      <sz val="12"/>
      <color rgb="FFCC0066"/>
      <name val="Calibri"/>
      <family val="2"/>
      <scheme val="minor"/>
    </font>
    <font>
      <b/>
      <sz val="16"/>
      <color theme="1"/>
      <name val="Calibri"/>
      <family val="2"/>
      <scheme val="minor"/>
    </font>
    <font>
      <b/>
      <sz val="36"/>
      <name val="Arial"/>
      <family val="2"/>
    </font>
    <font>
      <b/>
      <sz val="18"/>
      <name val="Arial"/>
      <family val="2"/>
    </font>
    <font>
      <b/>
      <sz val="10"/>
      <name val="Arial"/>
      <family val="2"/>
    </font>
    <font>
      <b/>
      <sz val="22"/>
      <color theme="1"/>
      <name val="Calibri"/>
      <family val="2"/>
      <scheme val="minor"/>
    </font>
    <font>
      <i/>
      <sz val="10"/>
      <color rgb="FFFF0000"/>
      <name val="Arial"/>
      <family val="2"/>
    </font>
    <font>
      <sz val="20"/>
      <color theme="1"/>
      <name val="Calibri"/>
      <family val="2"/>
      <scheme val="minor"/>
    </font>
    <font>
      <b/>
      <sz val="12"/>
      <color theme="1"/>
      <name val="Calibri"/>
      <family val="2"/>
      <scheme val="minor"/>
    </font>
    <font>
      <sz val="10"/>
      <name val="Calibri"/>
      <family val="2"/>
      <scheme val="minor"/>
    </font>
    <font>
      <b/>
      <sz val="12"/>
      <color theme="0"/>
      <name val="Calibri"/>
      <family val="2"/>
      <scheme val="minor"/>
    </font>
    <font>
      <b/>
      <sz val="20"/>
      <color theme="1"/>
      <name val="Calibri"/>
      <family val="2"/>
      <scheme val="minor"/>
    </font>
    <font>
      <b/>
      <sz val="20"/>
      <color rgb="FF000000"/>
      <name val="Calibri"/>
      <family val="2"/>
      <scheme val="minor"/>
    </font>
    <font>
      <b/>
      <sz val="20"/>
      <color rgb="FF0070C0"/>
      <name val="Calibri"/>
      <family val="2"/>
      <scheme val="minor"/>
    </font>
    <font>
      <b/>
      <sz val="20"/>
      <color rgb="FF00B050"/>
      <name val="Calibri"/>
      <family val="2"/>
      <scheme val="minor"/>
    </font>
    <font>
      <b/>
      <sz val="20"/>
      <color rgb="FFCC0066"/>
      <name val="Calibri"/>
      <family val="2"/>
      <scheme val="minor"/>
    </font>
    <font>
      <b/>
      <sz val="20"/>
      <color theme="5" tint="-0.249977111117893"/>
      <name val="Calibri"/>
      <family val="2"/>
      <scheme val="minor"/>
    </font>
    <font>
      <b/>
      <sz val="20"/>
      <color theme="7" tint="-0.249977111117893"/>
      <name val="Calibri"/>
      <family val="2"/>
      <scheme val="minor"/>
    </font>
    <font>
      <sz val="11"/>
      <color theme="3" tint="0.39997558519241921"/>
      <name val="Calibri"/>
      <family val="2"/>
      <scheme val="minor"/>
    </font>
    <font>
      <sz val="12"/>
      <color theme="0"/>
      <name val="Calibri"/>
      <family val="2"/>
      <scheme val="minor"/>
    </font>
    <font>
      <sz val="12"/>
      <name val="Calibri"/>
      <family val="2"/>
      <scheme val="minor"/>
    </font>
    <font>
      <sz val="10"/>
      <name val="Times New Roman"/>
      <family val="1"/>
      <charset val="204"/>
    </font>
    <font>
      <b/>
      <sz val="12"/>
      <name val="Calibri"/>
      <family val="2"/>
      <scheme val="minor"/>
    </font>
    <font>
      <b/>
      <sz val="14"/>
      <color theme="6" tint="0.79998168889431442"/>
      <name val="Calibri Light"/>
      <family val="2"/>
      <scheme val="major"/>
    </font>
    <font>
      <sz val="12"/>
      <color rgb="FFFF0000"/>
      <name val="Calibri"/>
      <family val="2"/>
      <scheme val="minor"/>
    </font>
    <font>
      <b/>
      <i/>
      <sz val="22"/>
      <color theme="5" tint="-0.249977111117893"/>
      <name val="Calibri"/>
      <family val="2"/>
      <scheme val="minor"/>
    </font>
    <font>
      <b/>
      <i/>
      <sz val="20"/>
      <color theme="5" tint="-0.249977111117893"/>
      <name val="Calibri"/>
      <family val="2"/>
      <scheme val="minor"/>
    </font>
    <font>
      <b/>
      <i/>
      <sz val="28"/>
      <color theme="5" tint="-0.249977111117893"/>
      <name val="Arial"/>
      <family val="2"/>
    </font>
    <font>
      <b/>
      <i/>
      <sz val="22"/>
      <color theme="1"/>
      <name val="Arial"/>
      <family val="2"/>
    </font>
    <font>
      <sz val="10"/>
      <name val="Arial"/>
      <family val="2"/>
    </font>
    <font>
      <sz val="10"/>
      <name val="Arial"/>
      <family val="2"/>
    </font>
    <font>
      <b/>
      <i/>
      <sz val="11"/>
      <color theme="5"/>
      <name val="Calibri"/>
      <family val="2"/>
      <scheme val="minor"/>
    </font>
    <font>
      <sz val="10"/>
      <name val="Arial"/>
      <family val="2"/>
    </font>
    <font>
      <sz val="10"/>
      <name val="Arial"/>
      <family val="2"/>
    </font>
    <font>
      <b/>
      <sz val="10"/>
      <color rgb="FFFF0000"/>
      <name val="Arial"/>
      <family val="2"/>
    </font>
    <font>
      <sz val="8"/>
      <name val="Arial"/>
      <family val="2"/>
    </font>
    <font>
      <b/>
      <sz val="14"/>
      <color rgb="FFFF0000"/>
      <name val="Calibri"/>
      <family val="2"/>
      <scheme val="minor"/>
    </font>
    <font>
      <b/>
      <sz val="28"/>
      <color theme="1"/>
      <name val="Calibri"/>
      <family val="2"/>
      <scheme val="minor"/>
    </font>
  </fonts>
  <fills count="14">
    <fill>
      <patternFill patternType="none"/>
    </fill>
    <fill>
      <patternFill patternType="gray125"/>
    </fill>
    <fill>
      <patternFill patternType="solid">
        <fgColor theme="2" tint="-9.9978637043366805E-2"/>
        <bgColor theme="4" tint="0.79998168889431442"/>
      </patternFill>
    </fill>
    <fill>
      <patternFill patternType="solid">
        <fgColor rgb="FFFFFF00"/>
        <bgColor indexed="64"/>
      </patternFill>
    </fill>
    <fill>
      <patternFill patternType="solid">
        <fgColor rgb="FFCCFFCC"/>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FF0000"/>
        <bgColor indexed="64"/>
      </patternFill>
    </fill>
    <fill>
      <patternFill patternType="solid">
        <fgColor theme="5" tint="-0.249977111117893"/>
        <bgColor indexed="64"/>
      </patternFill>
    </fill>
  </fills>
  <borders count="20">
    <border>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6795556505021"/>
      </right>
      <top style="thin">
        <color theme="0" tint="-0.14993743705557422"/>
      </top>
      <bottom style="thin">
        <color theme="0" tint="-0.14993743705557422"/>
      </bottom>
      <diagonal/>
    </border>
    <border>
      <left style="thin">
        <color theme="2" tint="-0.24994659260841701"/>
      </left>
      <right style="thin">
        <color theme="2" tint="-0.24994659260841701"/>
      </right>
      <top style="thin">
        <color theme="2" tint="-0.24994659260841701"/>
      </top>
      <bottom/>
      <diagonal/>
    </border>
    <border>
      <left/>
      <right/>
      <top style="thin">
        <color theme="0" tint="-0.499984740745262"/>
      </top>
      <bottom style="thin">
        <color theme="0" tint="-0.499984740745262"/>
      </bottom>
      <diagonal/>
    </border>
    <border>
      <left style="thin">
        <color indexed="64"/>
      </left>
      <right/>
      <top style="thin">
        <color theme="0" tint="-0.499984740745262"/>
      </top>
      <bottom style="thin">
        <color theme="0" tint="-0.499984740745262"/>
      </bottom>
      <diagonal/>
    </border>
    <border>
      <left/>
      <right/>
      <top/>
      <bottom style="thin">
        <color indexed="64"/>
      </bottom>
      <diagonal/>
    </border>
  </borders>
  <cellStyleXfs count="41">
    <xf numFmtId="0" fontId="0" fillId="0" borderId="0"/>
    <xf numFmtId="164" fontId="20" fillId="0" borderId="0" applyFont="0" applyFill="0" applyBorder="0" applyAlignment="0" applyProtection="0"/>
    <xf numFmtId="0" fontId="15" fillId="0" borderId="0"/>
    <xf numFmtId="164" fontId="14" fillId="0" borderId="0" applyFont="0" applyFill="0" applyBorder="0" applyAlignment="0" applyProtection="0"/>
    <xf numFmtId="0" fontId="14" fillId="0" borderId="0"/>
    <xf numFmtId="0" fontId="20" fillId="0" borderId="0"/>
    <xf numFmtId="0" fontId="38" fillId="0" borderId="0"/>
    <xf numFmtId="164" fontId="14" fillId="0" borderId="0" applyFont="0" applyFill="0" applyBorder="0" applyAlignment="0" applyProtection="0"/>
    <xf numFmtId="0" fontId="14" fillId="0" borderId="0"/>
    <xf numFmtId="0" fontId="14" fillId="0" borderId="0"/>
    <xf numFmtId="43" fontId="14" fillId="0" borderId="0" applyFont="0" applyFill="0" applyBorder="0" applyAlignment="0" applyProtection="0"/>
    <xf numFmtId="0" fontId="13" fillId="0" borderId="0"/>
    <xf numFmtId="0" fontId="64" fillId="0" borderId="0" applyNumberFormat="0" applyFill="0" applyBorder="0" applyProtection="0">
      <alignment vertical="top" wrapText="1"/>
    </xf>
    <xf numFmtId="44" fontId="13" fillId="0" borderId="0" applyFont="0" applyFill="0" applyBorder="0" applyAlignment="0" applyProtection="0"/>
    <xf numFmtId="0" fontId="20" fillId="0" borderId="0"/>
    <xf numFmtId="167" fontId="20" fillId="0" borderId="0" applyFont="0" applyFill="0" applyBorder="0" applyAlignment="0" applyProtection="0"/>
    <xf numFmtId="0" fontId="20" fillId="0" borderId="0"/>
    <xf numFmtId="0" fontId="20" fillId="0" borderId="0"/>
    <xf numFmtId="167" fontId="20" fillId="0" borderId="0" applyFont="0" applyFill="0" applyBorder="0" applyAlignment="0" applyProtection="0"/>
    <xf numFmtId="0" fontId="20" fillId="0" borderId="0"/>
    <xf numFmtId="9" fontId="20" fillId="0" borderId="0" applyFont="0" applyFill="0" applyBorder="0" applyAlignment="0" applyProtection="0"/>
    <xf numFmtId="0" fontId="20" fillId="0" borderId="0"/>
    <xf numFmtId="0" fontId="72" fillId="0" borderId="0"/>
    <xf numFmtId="0" fontId="12" fillId="0" borderId="0"/>
    <xf numFmtId="0" fontId="12" fillId="0" borderId="0"/>
    <xf numFmtId="0" fontId="12" fillId="0" borderId="0"/>
    <xf numFmtId="44" fontId="12" fillId="0" borderId="0" applyFont="0" applyFill="0" applyBorder="0" applyAlignment="0" applyProtection="0"/>
    <xf numFmtId="0" fontId="11" fillId="0" borderId="0"/>
    <xf numFmtId="0" fontId="10" fillId="0" borderId="0"/>
    <xf numFmtId="0" fontId="73" fillId="0" borderId="0"/>
    <xf numFmtId="0" fontId="9" fillId="0" borderId="0"/>
    <xf numFmtId="0" fontId="8" fillId="0" borderId="0"/>
    <xf numFmtId="0" fontId="75" fillId="0" borderId="0"/>
    <xf numFmtId="0" fontId="7" fillId="0" borderId="0"/>
    <xf numFmtId="0" fontId="6" fillId="0" borderId="0"/>
    <xf numFmtId="0" fontId="5" fillId="0" borderId="0"/>
    <xf numFmtId="0" fontId="76" fillId="0" borderId="0"/>
    <xf numFmtId="0" fontId="4" fillId="0" borderId="0"/>
    <xf numFmtId="0" fontId="3" fillId="0" borderId="0"/>
    <xf numFmtId="0" fontId="1" fillId="0" borderId="0"/>
    <xf numFmtId="43" fontId="1" fillId="0" borderId="0" applyFont="0" applyFill="0" applyBorder="0" applyAlignment="0" applyProtection="0"/>
  </cellStyleXfs>
  <cellXfs count="164">
    <xf numFmtId="0" fontId="0" fillId="0" borderId="0" xfId="0"/>
    <xf numFmtId="0" fontId="15" fillId="0" borderId="0" xfId="2" applyAlignment="1">
      <alignment horizontal="center" vertical="center"/>
    </xf>
    <xf numFmtId="0" fontId="19" fillId="0" borderId="0" xfId="2" applyFont="1" applyAlignment="1">
      <alignment horizontal="center" vertical="center"/>
    </xf>
    <xf numFmtId="0" fontId="15" fillId="0" borderId="0" xfId="2" applyAlignment="1">
      <alignment vertical="center" wrapText="1"/>
    </xf>
    <xf numFmtId="49" fontId="15" fillId="0" borderId="0" xfId="2" applyNumberFormat="1" applyAlignment="1">
      <alignment vertical="center"/>
    </xf>
    <xf numFmtId="0" fontId="15" fillId="0" borderId="0" xfId="2" applyAlignment="1">
      <alignment vertical="center"/>
    </xf>
    <xf numFmtId="0" fontId="21" fillId="0" borderId="0" xfId="2" applyFont="1" applyAlignment="1">
      <alignment vertical="center"/>
    </xf>
    <xf numFmtId="0" fontId="17" fillId="0" borderId="0" xfId="2" applyFont="1" applyAlignment="1">
      <alignment vertical="center"/>
    </xf>
    <xf numFmtId="0" fontId="22" fillId="0" borderId="0" xfId="2" applyFont="1" applyAlignment="1">
      <alignment horizontal="left" vertical="center"/>
    </xf>
    <xf numFmtId="0" fontId="24" fillId="0" borderId="0" xfId="0" applyFont="1"/>
    <xf numFmtId="2" fontId="15" fillId="0" borderId="0" xfId="2" applyNumberFormat="1" applyAlignment="1">
      <alignment horizontal="left" vertical="center"/>
    </xf>
    <xf numFmtId="164" fontId="17" fillId="0" borderId="0" xfId="1" applyFont="1" applyAlignment="1">
      <alignment vertical="center"/>
    </xf>
    <xf numFmtId="49" fontId="23" fillId="0" borderId="0" xfId="2" applyNumberFormat="1" applyFont="1" applyAlignment="1">
      <alignment vertical="center" wrapText="1"/>
    </xf>
    <xf numFmtId="164" fontId="25" fillId="0" borderId="0" xfId="1" applyFont="1" applyAlignment="1">
      <alignment vertical="center" wrapText="1"/>
    </xf>
    <xf numFmtId="164" fontId="16" fillId="0" borderId="0" xfId="1" applyFont="1" applyAlignment="1">
      <alignment horizontal="left" vertical="center"/>
    </xf>
    <xf numFmtId="49" fontId="27" fillId="2" borderId="0" xfId="3" applyNumberFormat="1" applyFont="1" applyFill="1" applyBorder="1" applyAlignment="1">
      <alignment horizontal="center" vertical="center" wrapText="1"/>
    </xf>
    <xf numFmtId="44" fontId="27" fillId="2" borderId="0" xfId="3" applyNumberFormat="1" applyFont="1" applyFill="1" applyBorder="1" applyAlignment="1">
      <alignment horizontal="center" vertical="center" wrapText="1"/>
    </xf>
    <xf numFmtId="4" fontId="28" fillId="0" borderId="1" xfId="3" applyNumberFormat="1" applyFont="1" applyFill="1" applyBorder="1" applyAlignment="1">
      <alignment horizontal="center" vertical="center"/>
    </xf>
    <xf numFmtId="164" fontId="32" fillId="4" borderId="1" xfId="3" applyFont="1" applyFill="1" applyBorder="1" applyAlignment="1">
      <alignment vertical="center"/>
    </xf>
    <xf numFmtId="164" fontId="32" fillId="0" borderId="1" xfId="3" applyFont="1" applyBorder="1" applyAlignment="1">
      <alignment vertical="center"/>
    </xf>
    <xf numFmtId="49" fontId="32" fillId="3" borderId="1" xfId="3" applyNumberFormat="1" applyFont="1" applyFill="1" applyBorder="1" applyAlignment="1">
      <alignment vertical="center" wrapText="1"/>
    </xf>
    <xf numFmtId="49" fontId="32" fillId="0" borderId="1" xfId="3" applyNumberFormat="1" applyFont="1" applyBorder="1" applyAlignment="1">
      <alignment vertical="center" wrapText="1"/>
    </xf>
    <xf numFmtId="0" fontId="14" fillId="0" borderId="0" xfId="4" applyAlignment="1">
      <alignment vertical="center"/>
    </xf>
    <xf numFmtId="49" fontId="32" fillId="0" borderId="1" xfId="3" applyNumberFormat="1" applyFont="1" applyFill="1" applyBorder="1" applyAlignment="1">
      <alignment vertical="center" wrapText="1"/>
    </xf>
    <xf numFmtId="0" fontId="31" fillId="0" borderId="1" xfId="2" applyFont="1" applyBorder="1" applyAlignment="1">
      <alignment vertical="center" wrapText="1"/>
    </xf>
    <xf numFmtId="49" fontId="41" fillId="0" borderId="1" xfId="3" applyNumberFormat="1" applyFont="1" applyBorder="1" applyAlignment="1">
      <alignment vertical="center" wrapText="1"/>
    </xf>
    <xf numFmtId="49" fontId="31" fillId="0" borderId="1" xfId="2" applyNumberFormat="1" applyFont="1" applyBorder="1" applyAlignment="1">
      <alignment vertical="center" wrapText="1"/>
    </xf>
    <xf numFmtId="164" fontId="44" fillId="3" borderId="0" xfId="2" applyNumberFormat="1" applyFont="1" applyFill="1" applyAlignment="1">
      <alignment vertical="center"/>
    </xf>
    <xf numFmtId="49" fontId="15" fillId="0" borderId="0" xfId="2" applyNumberFormat="1" applyAlignment="1">
      <alignment vertical="center" wrapText="1"/>
    </xf>
    <xf numFmtId="0" fontId="0" fillId="0" borderId="0" xfId="0" applyAlignment="1">
      <alignment horizontal="center" vertical="center"/>
    </xf>
    <xf numFmtId="0" fontId="0" fillId="0" borderId="0" xfId="0" applyAlignment="1">
      <alignment vertical="center"/>
    </xf>
    <xf numFmtId="0" fontId="45" fillId="0" borderId="0" xfId="0" applyFont="1" applyAlignment="1">
      <alignment vertical="center" wrapText="1"/>
    </xf>
    <xf numFmtId="0" fontId="46" fillId="0" borderId="0" xfId="0" applyFont="1" applyAlignment="1">
      <alignment vertical="center" wrapText="1"/>
    </xf>
    <xf numFmtId="0" fontId="47" fillId="5" borderId="2" xfId="0" applyFont="1" applyFill="1" applyBorder="1" applyAlignment="1">
      <alignment horizontal="center" vertical="center"/>
    </xf>
    <xf numFmtId="0" fontId="0" fillId="5" borderId="2" xfId="0" applyFill="1" applyBorder="1" applyAlignment="1">
      <alignment horizontal="justify" vertical="center" wrapText="1"/>
    </xf>
    <xf numFmtId="0" fontId="0" fillId="0" borderId="0" xfId="0" applyAlignment="1">
      <alignment vertical="center" wrapText="1"/>
    </xf>
    <xf numFmtId="0" fontId="47" fillId="5" borderId="2" xfId="0" applyFont="1" applyFill="1" applyBorder="1" applyAlignment="1">
      <alignment horizontal="justify" vertical="center" wrapText="1"/>
    </xf>
    <xf numFmtId="0" fontId="47" fillId="0" borderId="0" xfId="0" applyFont="1" applyAlignment="1">
      <alignment horizontal="center" vertical="center"/>
    </xf>
    <xf numFmtId="0" fontId="48" fillId="0" borderId="0" xfId="4" applyFont="1" applyAlignment="1">
      <alignment horizontal="left" vertical="center"/>
    </xf>
    <xf numFmtId="0" fontId="14" fillId="0" borderId="0" xfId="4" applyAlignment="1">
      <alignment horizontal="center" vertical="center"/>
    </xf>
    <xf numFmtId="0" fontId="19" fillId="0" borderId="0" xfId="4" applyFont="1" applyAlignment="1">
      <alignment horizontal="center" vertical="center"/>
    </xf>
    <xf numFmtId="0" fontId="14" fillId="0" borderId="0" xfId="4" applyAlignment="1">
      <alignment vertical="center" wrapText="1"/>
    </xf>
    <xf numFmtId="49" fontId="14" fillId="0" borderId="0" xfId="4" applyNumberFormat="1" applyAlignment="1">
      <alignment vertical="center"/>
    </xf>
    <xf numFmtId="0" fontId="0" fillId="0" borderId="0" xfId="0" applyAlignment="1">
      <alignment horizontal="center"/>
    </xf>
    <xf numFmtId="15" fontId="49" fillId="0" borderId="0" xfId="0" applyNumberFormat="1" applyFont="1" applyAlignment="1">
      <alignment horizontal="left"/>
    </xf>
    <xf numFmtId="0" fontId="56" fillId="0" borderId="10" xfId="0" applyFont="1" applyBorder="1" applyAlignment="1">
      <alignment horizontal="center" vertical="center"/>
    </xf>
    <xf numFmtId="0" fontId="57" fillId="0" borderId="10" xfId="0" applyFont="1" applyBorder="1" applyAlignment="1">
      <alignment horizontal="center" vertical="center"/>
    </xf>
    <xf numFmtId="0" fontId="58" fillId="0" borderId="10" xfId="0" applyFont="1" applyBorder="1" applyAlignment="1">
      <alignment horizontal="center" vertical="center"/>
    </xf>
    <xf numFmtId="0" fontId="59" fillId="0" borderId="10" xfId="0" applyFont="1" applyBorder="1" applyAlignment="1">
      <alignment horizontal="center" vertical="center"/>
    </xf>
    <xf numFmtId="0" fontId="60" fillId="0" borderId="0" xfId="0" applyFont="1" applyAlignment="1">
      <alignment horizontal="center" vertical="center"/>
    </xf>
    <xf numFmtId="0" fontId="62" fillId="0" borderId="0" xfId="0" applyFont="1" applyAlignment="1">
      <alignment horizontal="left" vertical="center"/>
    </xf>
    <xf numFmtId="0" fontId="28" fillId="0" borderId="1" xfId="2" applyFont="1" applyBorder="1" applyAlignment="1">
      <alignment horizontal="center" vertical="center"/>
    </xf>
    <xf numFmtId="49" fontId="36" fillId="0" borderId="1" xfId="0" applyNumberFormat="1" applyFont="1" applyBorder="1" applyAlignment="1">
      <alignment horizontal="center" vertical="center"/>
    </xf>
    <xf numFmtId="0" fontId="30" fillId="0" borderId="1" xfId="2" applyFont="1" applyBorder="1" applyAlignment="1">
      <alignment vertical="center" wrapText="1"/>
    </xf>
    <xf numFmtId="0" fontId="30" fillId="0" borderId="1" xfId="2" applyFont="1" applyBorder="1" applyAlignment="1">
      <alignment horizontal="center" vertical="center"/>
    </xf>
    <xf numFmtId="0" fontId="32" fillId="0" borderId="1" xfId="0" applyFont="1" applyBorder="1" applyAlignment="1">
      <alignment horizontal="left" vertical="center" wrapText="1"/>
    </xf>
    <xf numFmtId="0" fontId="66" fillId="2" borderId="1" xfId="2" applyFont="1" applyFill="1" applyBorder="1" applyAlignment="1">
      <alignment horizontal="center" vertical="center" wrapText="1"/>
    </xf>
    <xf numFmtId="49" fontId="29" fillId="0" borderId="1" xfId="2" applyNumberFormat="1" applyFont="1" applyBorder="1" applyAlignment="1">
      <alignment horizontal="center" vertical="center"/>
    </xf>
    <xf numFmtId="0" fontId="30" fillId="0" borderId="1" xfId="4" applyFont="1" applyBorder="1" applyAlignment="1">
      <alignment vertical="center" wrapText="1"/>
    </xf>
    <xf numFmtId="0" fontId="31" fillId="0" borderId="1" xfId="4" applyFont="1" applyBorder="1" applyAlignment="1">
      <alignment vertical="center" wrapText="1"/>
    </xf>
    <xf numFmtId="0" fontId="30" fillId="0" borderId="1" xfId="4" applyFont="1" applyBorder="1" applyAlignment="1">
      <alignment horizontal="center" vertical="center"/>
    </xf>
    <xf numFmtId="0" fontId="36" fillId="0" borderId="1" xfId="0" applyFont="1" applyBorder="1" applyAlignment="1">
      <alignment horizontal="center" vertical="center"/>
    </xf>
    <xf numFmtId="0" fontId="30" fillId="0" borderId="1" xfId="2" applyFont="1" applyBorder="1" applyAlignment="1">
      <alignment horizontal="center" vertical="center" wrapText="1"/>
    </xf>
    <xf numFmtId="0" fontId="31" fillId="0" borderId="1" xfId="0" applyFont="1" applyBorder="1" applyAlignment="1">
      <alignment horizontal="justify" vertical="center" wrapText="1"/>
    </xf>
    <xf numFmtId="0" fontId="37" fillId="0" borderId="1" xfId="2" applyFont="1" applyBorder="1" applyAlignment="1">
      <alignment vertical="center" wrapText="1"/>
    </xf>
    <xf numFmtId="0" fontId="39" fillId="0" borderId="1" xfId="6" applyFont="1" applyBorder="1" applyAlignment="1">
      <alignment vertical="center" wrapText="1"/>
    </xf>
    <xf numFmtId="4" fontId="32" fillId="0" borderId="1" xfId="7" applyNumberFormat="1" applyFont="1" applyFill="1" applyBorder="1" applyAlignment="1">
      <alignment horizontal="left" vertical="center" wrapText="1"/>
    </xf>
    <xf numFmtId="0" fontId="31" fillId="0" borderId="1" xfId="8" applyFont="1" applyBorder="1" applyAlignment="1">
      <alignment vertical="center" wrapText="1"/>
    </xf>
    <xf numFmtId="0" fontId="15" fillId="8" borderId="0" xfId="2" applyFill="1" applyAlignment="1">
      <alignment horizontal="center" vertical="center"/>
    </xf>
    <xf numFmtId="0" fontId="18" fillId="8" borderId="0" xfId="2" applyFont="1" applyFill="1" applyAlignment="1">
      <alignment horizontal="left" vertical="center"/>
    </xf>
    <xf numFmtId="0" fontId="19" fillId="8" borderId="0" xfId="2" applyFont="1" applyFill="1" applyAlignment="1">
      <alignment horizontal="center" vertical="center"/>
    </xf>
    <xf numFmtId="0" fontId="15" fillId="8" borderId="0" xfId="2" applyFill="1" applyAlignment="1">
      <alignment vertical="center" wrapText="1"/>
    </xf>
    <xf numFmtId="0" fontId="0" fillId="0" borderId="0" xfId="0" pivotButton="1"/>
    <xf numFmtId="164" fontId="0" fillId="0" borderId="0" xfId="0" applyNumberFormat="1"/>
    <xf numFmtId="15" fontId="67" fillId="0" borderId="0" xfId="2" applyNumberFormat="1" applyFont="1" applyAlignment="1">
      <alignment vertical="center"/>
    </xf>
    <xf numFmtId="0" fontId="68" fillId="0" borderId="0" xfId="4" applyFont="1" applyAlignment="1">
      <alignment horizontal="left" vertical="center"/>
    </xf>
    <xf numFmtId="0" fontId="70" fillId="0" borderId="0" xfId="0" applyFont="1" applyAlignment="1">
      <alignment vertical="center" wrapText="1"/>
    </xf>
    <xf numFmtId="0" fontId="71" fillId="0" borderId="0" xfId="0" applyFont="1" applyAlignment="1">
      <alignment vertical="center" wrapText="1"/>
    </xf>
    <xf numFmtId="4" fontId="15" fillId="0" borderId="0" xfId="2" applyNumberFormat="1" applyAlignment="1">
      <alignment vertical="center"/>
    </xf>
    <xf numFmtId="4" fontId="12" fillId="0" borderId="0" xfId="2" applyNumberFormat="1" applyFont="1" applyAlignment="1">
      <alignment vertical="center"/>
    </xf>
    <xf numFmtId="0" fontId="11" fillId="0" borderId="0" xfId="2" applyFont="1" applyAlignment="1">
      <alignment vertical="center"/>
    </xf>
    <xf numFmtId="44" fontId="0" fillId="0" borderId="0" xfId="0" applyNumberFormat="1" applyAlignment="1">
      <alignment vertical="center"/>
    </xf>
    <xf numFmtId="0" fontId="11" fillId="0" borderId="0" xfId="2" applyFont="1" applyAlignment="1">
      <alignment vertical="center" wrapText="1"/>
    </xf>
    <xf numFmtId="44" fontId="0" fillId="9" borderId="0" xfId="0" applyNumberFormat="1" applyFill="1" applyAlignment="1">
      <alignment vertical="center"/>
    </xf>
    <xf numFmtId="0" fontId="26" fillId="2" borderId="16" xfId="2" applyFont="1" applyFill="1" applyBorder="1" applyAlignment="1">
      <alignment horizontal="center" vertical="center" wrapText="1"/>
    </xf>
    <xf numFmtId="0" fontId="26" fillId="2" borderId="16" xfId="2" applyFont="1" applyFill="1" applyBorder="1" applyAlignment="1">
      <alignment vertical="center" wrapText="1"/>
    </xf>
    <xf numFmtId="49" fontId="65" fillId="0" borderId="1" xfId="3" applyNumberFormat="1" applyFont="1" applyFill="1" applyBorder="1" applyAlignment="1">
      <alignment horizontal="center" vertical="center" wrapText="1"/>
    </xf>
    <xf numFmtId="0" fontId="34" fillId="0" borderId="1" xfId="0" applyFont="1" applyBorder="1" applyAlignment="1">
      <alignment horizontal="center" vertical="center"/>
    </xf>
    <xf numFmtId="0" fontId="40" fillId="0" borderId="1" xfId="0" applyFont="1" applyBorder="1" applyAlignment="1">
      <alignment horizontal="center" vertical="center"/>
    </xf>
    <xf numFmtId="0" fontId="42" fillId="0" borderId="1" xfId="0" applyFont="1" applyBorder="1" applyAlignment="1">
      <alignment horizontal="center" vertical="center"/>
    </xf>
    <xf numFmtId="0" fontId="43" fillId="0" borderId="1" xfId="0" applyFont="1" applyBorder="1" applyAlignment="1">
      <alignment horizontal="center" vertical="center"/>
    </xf>
    <xf numFmtId="0" fontId="74" fillId="0" borderId="0" xfId="2" applyFont="1" applyAlignment="1">
      <alignment vertical="center" wrapText="1"/>
    </xf>
    <xf numFmtId="0" fontId="2" fillId="0" borderId="0" xfId="2" applyFont="1" applyAlignment="1">
      <alignment vertical="center"/>
    </xf>
    <xf numFmtId="49" fontId="2" fillId="0" borderId="0" xfId="2" applyNumberFormat="1" applyFont="1" applyAlignment="1">
      <alignment vertical="center" wrapText="1"/>
    </xf>
    <xf numFmtId="49" fontId="31" fillId="3" borderId="1" xfId="2" applyNumberFormat="1" applyFont="1" applyFill="1" applyBorder="1" applyAlignment="1">
      <alignment vertical="center" wrapText="1"/>
    </xf>
    <xf numFmtId="44" fontId="0" fillId="3" borderId="0" xfId="0" applyNumberFormat="1" applyFill="1" applyAlignment="1">
      <alignment vertical="center"/>
    </xf>
    <xf numFmtId="0" fontId="30" fillId="3" borderId="1" xfId="2" applyFont="1" applyFill="1" applyBorder="1" applyAlignment="1">
      <alignment vertical="center" wrapText="1"/>
    </xf>
    <xf numFmtId="44" fontId="0" fillId="3" borderId="0" xfId="0" applyNumberFormat="1" applyFill="1" applyAlignment="1">
      <alignment vertical="center" wrapText="1"/>
    </xf>
    <xf numFmtId="164" fontId="32" fillId="0" borderId="1" xfId="3" applyFont="1" applyBorder="1" applyAlignment="1">
      <alignment vertical="center" wrapText="1"/>
    </xf>
    <xf numFmtId="164" fontId="35" fillId="3" borderId="1" xfId="3" applyFont="1" applyFill="1" applyBorder="1" applyAlignment="1">
      <alignment vertical="center" wrapText="1"/>
    </xf>
    <xf numFmtId="0" fontId="32" fillId="0" borderId="1" xfId="2" applyFont="1" applyBorder="1" applyAlignment="1">
      <alignment vertical="center" wrapText="1"/>
    </xf>
    <xf numFmtId="49" fontId="31" fillId="3" borderId="1" xfId="3" applyNumberFormat="1" applyFont="1" applyFill="1" applyBorder="1" applyAlignment="1">
      <alignment vertical="center" wrapText="1"/>
    </xf>
    <xf numFmtId="0" fontId="28" fillId="3" borderId="1" xfId="2" applyFont="1" applyFill="1" applyBorder="1" applyAlignment="1">
      <alignment horizontal="center" vertical="center"/>
    </xf>
    <xf numFmtId="49" fontId="23" fillId="0" borderId="0" xfId="2" applyNumberFormat="1" applyFont="1" applyAlignment="1">
      <alignment horizontal="left" vertical="center" wrapText="1"/>
    </xf>
    <xf numFmtId="0" fontId="16" fillId="0" borderId="0" xfId="2" applyFont="1" applyAlignment="1">
      <alignment horizontal="left" vertical="center" wrapText="1"/>
    </xf>
    <xf numFmtId="0" fontId="63" fillId="0" borderId="14" xfId="0" applyFont="1" applyBorder="1" applyAlignment="1">
      <alignment horizontal="left" vertical="center"/>
    </xf>
    <xf numFmtId="0" fontId="63" fillId="0" borderId="15" xfId="0" applyFont="1" applyBorder="1" applyAlignment="1">
      <alignment horizontal="left" vertical="center"/>
    </xf>
    <xf numFmtId="0" fontId="52" fillId="0" borderId="0" xfId="0" applyFont="1" applyAlignment="1">
      <alignment vertical="center"/>
    </xf>
    <xf numFmtId="164" fontId="32" fillId="0" borderId="1" xfId="3" applyFont="1" applyFill="1" applyBorder="1" applyAlignment="1">
      <alignment vertical="center"/>
    </xf>
    <xf numFmtId="164" fontId="30" fillId="11" borderId="1" xfId="3" applyFont="1" applyFill="1" applyBorder="1" applyAlignment="1">
      <alignment vertical="center"/>
    </xf>
    <xf numFmtId="0" fontId="17" fillId="0" borderId="0" xfId="39" applyFont="1" applyAlignment="1">
      <alignment horizontal="center" vertical="center"/>
    </xf>
    <xf numFmtId="0" fontId="80" fillId="0" borderId="0" xfId="39" applyFont="1" applyAlignment="1">
      <alignment vertical="center"/>
    </xf>
    <xf numFmtId="0" fontId="1" fillId="0" borderId="0" xfId="39" applyAlignment="1">
      <alignment vertical="center"/>
    </xf>
    <xf numFmtId="0" fontId="50" fillId="0" borderId="0" xfId="39" applyFont="1" applyAlignment="1">
      <alignment vertical="center"/>
    </xf>
    <xf numFmtId="0" fontId="1" fillId="0" borderId="0" xfId="39" quotePrefix="1" applyFont="1" applyAlignment="1">
      <alignment vertical="center"/>
    </xf>
    <xf numFmtId="0" fontId="23" fillId="0" borderId="0" xfId="39" applyFont="1" applyAlignment="1">
      <alignment horizontal="right" vertical="center"/>
    </xf>
    <xf numFmtId="17" fontId="51" fillId="0" borderId="0" xfId="39" applyNumberFormat="1" applyFont="1" applyAlignment="1">
      <alignment horizontal="center" vertical="center"/>
    </xf>
    <xf numFmtId="0" fontId="79" fillId="0" borderId="19" xfId="39" applyFont="1" applyBorder="1" applyAlignment="1">
      <alignment horizontal="left" vertical="center" wrapText="1"/>
    </xf>
    <xf numFmtId="0" fontId="23" fillId="0" borderId="0" xfId="39" applyFont="1" applyAlignment="1">
      <alignment vertical="center"/>
    </xf>
    <xf numFmtId="0" fontId="51" fillId="6" borderId="4" xfId="39" applyFont="1" applyFill="1" applyBorder="1" applyAlignment="1">
      <alignment horizontal="center" vertical="center"/>
    </xf>
    <xf numFmtId="0" fontId="51" fillId="6" borderId="5" xfId="39" applyFont="1" applyFill="1" applyBorder="1" applyAlignment="1">
      <alignment horizontal="center" vertical="center"/>
    </xf>
    <xf numFmtId="0" fontId="51" fillId="6" borderId="6" xfId="39" applyFont="1" applyFill="1" applyBorder="1" applyAlignment="1">
      <alignment horizontal="center" vertical="center"/>
    </xf>
    <xf numFmtId="17" fontId="51" fillId="6" borderId="4" xfId="39" applyNumberFormat="1" applyFont="1" applyFill="1" applyBorder="1" applyAlignment="1">
      <alignment horizontal="center" vertical="center"/>
    </xf>
    <xf numFmtId="17" fontId="51" fillId="6" borderId="5" xfId="39" applyNumberFormat="1" applyFont="1" applyFill="1" applyBorder="1" applyAlignment="1">
      <alignment horizontal="center" vertical="center"/>
    </xf>
    <xf numFmtId="17" fontId="51" fillId="6" borderId="6" xfId="39" applyNumberFormat="1" applyFont="1" applyFill="1" applyBorder="1" applyAlignment="1">
      <alignment horizontal="center" vertical="center"/>
    </xf>
    <xf numFmtId="0" fontId="69" fillId="0" borderId="0" xfId="39" applyFont="1" applyAlignment="1">
      <alignment vertical="center"/>
    </xf>
    <xf numFmtId="4" fontId="53" fillId="6" borderId="7" xfId="40" applyNumberFormat="1" applyFont="1" applyFill="1" applyBorder="1" applyAlignment="1">
      <alignment horizontal="center" vertical="center"/>
    </xf>
    <xf numFmtId="4" fontId="53" fillId="6" borderId="8" xfId="40" applyNumberFormat="1" applyFont="1" applyFill="1" applyBorder="1" applyAlignment="1">
      <alignment horizontal="center" vertical="center"/>
    </xf>
    <xf numFmtId="0" fontId="51" fillId="6" borderId="3" xfId="39" applyFont="1" applyFill="1" applyBorder="1" applyAlignment="1">
      <alignment horizontal="center" vertical="center" wrapText="1"/>
    </xf>
    <xf numFmtId="0" fontId="54" fillId="6" borderId="3" xfId="39" applyFont="1" applyFill="1" applyBorder="1" applyAlignment="1">
      <alignment horizontal="center" vertical="center" wrapText="1"/>
    </xf>
    <xf numFmtId="0" fontId="51" fillId="6" borderId="3" xfId="39" applyFont="1" applyFill="1" applyBorder="1" applyAlignment="1">
      <alignment horizontal="center" vertical="center"/>
    </xf>
    <xf numFmtId="0" fontId="51" fillId="6" borderId="9" xfId="39" applyFont="1" applyFill="1" applyBorder="1" applyAlignment="1">
      <alignment horizontal="center" vertical="center"/>
    </xf>
    <xf numFmtId="0" fontId="17" fillId="7" borderId="0" xfId="39" applyFont="1" applyFill="1" applyAlignment="1">
      <alignment horizontal="center" vertical="center"/>
    </xf>
    <xf numFmtId="165" fontId="51" fillId="7" borderId="10" xfId="40" applyNumberFormat="1" applyFont="1" applyFill="1" applyBorder="1" applyAlignment="1">
      <alignment horizontal="left" vertical="center"/>
    </xf>
    <xf numFmtId="166" fontId="23" fillId="7" borderId="10" xfId="40" applyNumberFormat="1" applyFont="1" applyFill="1" applyBorder="1" applyAlignment="1">
      <alignment horizontal="center" vertical="center"/>
    </xf>
    <xf numFmtId="166" fontId="50" fillId="7" borderId="10" xfId="40" applyNumberFormat="1" applyFont="1" applyFill="1" applyBorder="1" applyAlignment="1">
      <alignment horizontal="center" vertical="center"/>
    </xf>
    <xf numFmtId="4" fontId="53" fillId="7" borderId="10" xfId="40" applyNumberFormat="1" applyFont="1" applyFill="1" applyBorder="1" applyAlignment="1">
      <alignment horizontal="center" vertical="center"/>
    </xf>
    <xf numFmtId="4" fontId="53" fillId="7" borderId="11" xfId="40" applyNumberFormat="1" applyFont="1" applyFill="1" applyBorder="1" applyAlignment="1">
      <alignment horizontal="center" vertical="center"/>
    </xf>
    <xf numFmtId="4" fontId="53" fillId="7" borderId="12" xfId="40" applyNumberFormat="1" applyFont="1" applyFill="1" applyBorder="1" applyAlignment="1">
      <alignment horizontal="center" vertical="center"/>
    </xf>
    <xf numFmtId="4" fontId="53" fillId="7" borderId="13" xfId="40" applyNumberFormat="1" applyFont="1" applyFill="1" applyBorder="1" applyAlignment="1">
      <alignment horizontal="center" vertical="center"/>
    </xf>
    <xf numFmtId="165" fontId="23" fillId="0" borderId="10" xfId="40" applyNumberFormat="1" applyFont="1" applyFill="1" applyBorder="1" applyAlignment="1">
      <alignment horizontal="left" vertical="center"/>
    </xf>
    <xf numFmtId="166" fontId="23" fillId="0" borderId="10" xfId="40" applyNumberFormat="1" applyFont="1" applyFill="1" applyBorder="1" applyAlignment="1">
      <alignment horizontal="center" vertical="center"/>
    </xf>
    <xf numFmtId="166" fontId="55" fillId="0" borderId="10" xfId="40" applyNumberFormat="1" applyFont="1" applyFill="1" applyBorder="1" applyAlignment="1">
      <alignment horizontal="center" vertical="center"/>
    </xf>
    <xf numFmtId="3" fontId="53" fillId="0" borderId="10" xfId="40" applyNumberFormat="1" applyFont="1" applyFill="1" applyBorder="1" applyAlignment="1">
      <alignment horizontal="center" vertical="center"/>
    </xf>
    <xf numFmtId="3" fontId="53" fillId="0" borderId="11" xfId="40" applyNumberFormat="1" applyFont="1" applyFill="1" applyBorder="1" applyAlignment="1">
      <alignment horizontal="center" vertical="center"/>
    </xf>
    <xf numFmtId="3" fontId="53" fillId="0" borderId="12" xfId="40" applyNumberFormat="1" applyFont="1" applyFill="1" applyBorder="1" applyAlignment="1">
      <alignment horizontal="center" vertical="center"/>
    </xf>
    <xf numFmtId="3" fontId="53" fillId="0" borderId="13" xfId="40" applyNumberFormat="1" applyFont="1" applyFill="1" applyBorder="1" applyAlignment="1">
      <alignment horizontal="center" vertical="center"/>
    </xf>
    <xf numFmtId="3" fontId="53" fillId="0" borderId="18" xfId="40" applyNumberFormat="1" applyFont="1" applyFill="1" applyBorder="1" applyAlignment="1">
      <alignment horizontal="center" vertical="center"/>
    </xf>
    <xf numFmtId="3" fontId="53" fillId="0" borderId="17" xfId="40" applyNumberFormat="1" applyFont="1" applyFill="1" applyBorder="1" applyAlignment="1">
      <alignment horizontal="center" vertical="center"/>
    </xf>
    <xf numFmtId="3" fontId="53" fillId="0" borderId="13" xfId="40" applyNumberFormat="1" applyFont="1" applyFill="1" applyBorder="1" applyAlignment="1">
      <alignment horizontal="center" vertical="center"/>
    </xf>
    <xf numFmtId="165" fontId="51" fillId="0" borderId="10" xfId="40" applyNumberFormat="1" applyFont="1" applyFill="1" applyBorder="1" applyAlignment="1">
      <alignment horizontal="left" vertical="center"/>
    </xf>
    <xf numFmtId="166" fontId="50" fillId="0" borderId="10" xfId="40" applyNumberFormat="1" applyFont="1" applyFill="1" applyBorder="1" applyAlignment="1">
      <alignment horizontal="center" vertical="center"/>
    </xf>
    <xf numFmtId="3" fontId="53" fillId="10" borderId="10" xfId="40" applyNumberFormat="1" applyFont="1" applyFill="1" applyBorder="1" applyAlignment="1">
      <alignment horizontal="center" vertical="center"/>
    </xf>
    <xf numFmtId="165" fontId="23" fillId="0" borderId="0" xfId="40" applyNumberFormat="1" applyFont="1" applyFill="1" applyBorder="1" applyAlignment="1">
      <alignment horizontal="left" vertical="center"/>
    </xf>
    <xf numFmtId="166" fontId="23" fillId="0" borderId="0" xfId="40" applyNumberFormat="1" applyFont="1" applyFill="1" applyBorder="1" applyAlignment="1">
      <alignment horizontal="center" vertical="center"/>
    </xf>
    <xf numFmtId="3" fontId="53" fillId="0" borderId="0" xfId="40" applyNumberFormat="1" applyFont="1" applyFill="1" applyBorder="1" applyAlignment="1">
      <alignment horizontal="center" vertical="center"/>
    </xf>
    <xf numFmtId="0" fontId="1" fillId="0" borderId="0" xfId="39"/>
    <xf numFmtId="0" fontId="54" fillId="0" borderId="0" xfId="39" applyFont="1" applyAlignment="1">
      <alignment vertical="center"/>
    </xf>
    <xf numFmtId="0" fontId="16" fillId="0" borderId="0" xfId="39" applyFont="1" applyAlignment="1">
      <alignment vertical="center"/>
    </xf>
    <xf numFmtId="0" fontId="61" fillId="0" borderId="0" xfId="39" applyFont="1" applyAlignment="1">
      <alignment vertical="center"/>
    </xf>
    <xf numFmtId="0" fontId="51" fillId="0" borderId="0" xfId="39" applyFont="1" applyAlignment="1">
      <alignment horizontal="center" vertical="center"/>
    </xf>
    <xf numFmtId="166" fontId="23" fillId="0" borderId="14" xfId="40" applyNumberFormat="1" applyFont="1" applyFill="1" applyBorder="1" applyAlignment="1">
      <alignment horizontal="left" vertical="center"/>
    </xf>
    <xf numFmtId="3" fontId="53" fillId="12" borderId="10" xfId="40" applyNumberFormat="1" applyFont="1" applyFill="1" applyBorder="1" applyAlignment="1">
      <alignment horizontal="center" vertical="center"/>
    </xf>
    <xf numFmtId="3" fontId="53" fillId="13" borderId="10" xfId="40" applyNumberFormat="1" applyFont="1" applyFill="1" applyBorder="1" applyAlignment="1">
      <alignment horizontal="center" vertical="center"/>
    </xf>
  </cellXfs>
  <cellStyles count="41">
    <cellStyle name="0,0_x000a__x000a_NA_x000a__x000a_" xfId="17"/>
    <cellStyle name="0,0_x000d__x000a_NA_x000d__x000a_" xfId="14"/>
    <cellStyle name="0,0_x000d__x000a_NA_x000d__x000a_ 13" xfId="19"/>
    <cellStyle name="0,0_x000d__x000a_NA_x000d__x000a_ 2" xfId="16"/>
    <cellStyle name="Comma" xfId="15"/>
    <cellStyle name="Moeda" xfId="1" builtinId="4"/>
    <cellStyle name="Moeda 10" xfId="7"/>
    <cellStyle name="Moeda 2" xfId="3"/>
    <cellStyle name="Moeda 3" xfId="13"/>
    <cellStyle name="Moeda 3 2" xfId="26"/>
    <cellStyle name="Normal" xfId="0" builtinId="0"/>
    <cellStyle name="Normal 10" xfId="31"/>
    <cellStyle name="Normal 11" xfId="12"/>
    <cellStyle name="Normal 12" xfId="32"/>
    <cellStyle name="Normal 13" xfId="33"/>
    <cellStyle name="Normal 14" xfId="34"/>
    <cellStyle name="Normal 15" xfId="35"/>
    <cellStyle name="Normal 16" xfId="36"/>
    <cellStyle name="Normal 17" xfId="37"/>
    <cellStyle name="Normal 18" xfId="38"/>
    <cellStyle name="Normal 2" xfId="2"/>
    <cellStyle name="Normal 2 2" xfId="21"/>
    <cellStyle name="Normal 2 3" xfId="4"/>
    <cellStyle name="Normal 21 2" xfId="9"/>
    <cellStyle name="Normal 21 2 2" xfId="25"/>
    <cellStyle name="Normal 21 2 3" xfId="39"/>
    <cellStyle name="Normal 22" xfId="6"/>
    <cellStyle name="Normal 23" xfId="5"/>
    <cellStyle name="Normal 24" xfId="8"/>
    <cellStyle name="Normal 3" xfId="11"/>
    <cellStyle name="Normal 3 2" xfId="24"/>
    <cellStyle name="Normal 4" xfId="22"/>
    <cellStyle name="Normal 5" xfId="23"/>
    <cellStyle name="Normal 6" xfId="27"/>
    <cellStyle name="Normal 7" xfId="28"/>
    <cellStyle name="Normal 8" xfId="29"/>
    <cellStyle name="Normal 9" xfId="30"/>
    <cellStyle name="Percent" xfId="20"/>
    <cellStyle name="Separador de milhares 2 2" xfId="18"/>
    <cellStyle name="Vírgula 4 2" xfId="10"/>
    <cellStyle name="Vírgula 4 2 2" xfId="40"/>
  </cellStyles>
  <dxfs count="376">
    <dxf>
      <fill>
        <patternFill>
          <bgColor theme="9" tint="-0.24994659260841701"/>
        </patternFill>
      </fill>
    </dxf>
    <dxf>
      <fill>
        <patternFill>
          <bgColor theme="9" tint="-0.24994659260841701"/>
        </patternFill>
      </fill>
    </dxf>
    <dxf>
      <fill>
        <patternFill>
          <bgColor theme="4" tint="-0.24994659260841701"/>
        </patternFill>
      </fill>
    </dxf>
    <dxf>
      <fill>
        <patternFill>
          <bgColor rgb="FF002060"/>
        </patternFill>
      </fill>
    </dxf>
    <dxf>
      <fill>
        <patternFill>
          <bgColor theme="9" tint="-0.24994659260841701"/>
        </patternFill>
      </fill>
    </dxf>
    <dxf>
      <fill>
        <patternFill>
          <bgColor theme="9"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5"/>
        </patternFill>
      </fill>
    </dxf>
    <dxf>
      <fill>
        <patternFill>
          <bgColor rgb="FFCC3399"/>
        </patternFill>
      </fill>
    </dxf>
    <dxf>
      <fill>
        <patternFill>
          <bgColor rgb="FF002060"/>
        </patternFill>
      </fill>
    </dxf>
    <dxf>
      <fill>
        <patternFill>
          <bgColor theme="4" tint="-0.24994659260841701"/>
        </patternFill>
      </fill>
    </dxf>
    <dxf>
      <fill>
        <patternFill>
          <bgColor theme="4" tint="-0.24994659260841701"/>
        </patternFill>
      </fill>
    </dxf>
    <dxf>
      <fill>
        <patternFill>
          <bgColor theme="9" tint="-0.24994659260841701"/>
        </patternFill>
      </fill>
    </dxf>
    <dxf>
      <fill>
        <patternFill>
          <bgColor theme="4" tint="-0.24994659260841701"/>
        </patternFill>
      </fill>
    </dxf>
    <dxf>
      <fill>
        <patternFill>
          <bgColor rgb="FF92D050"/>
        </patternFill>
      </fill>
    </dxf>
    <dxf>
      <fill>
        <patternFill>
          <bgColor theme="9"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rgb="FF002060"/>
        </patternFill>
      </fill>
    </dxf>
    <dxf>
      <fill>
        <patternFill>
          <bgColor theme="1" tint="0.24994659260841701"/>
        </patternFill>
      </fill>
    </dxf>
    <dxf>
      <fill>
        <patternFill>
          <bgColor rgb="FF002060"/>
        </patternFill>
      </fill>
    </dxf>
    <dxf>
      <fill>
        <patternFill>
          <bgColor theme="9" tint="-0.24994659260841701"/>
        </patternFill>
      </fill>
    </dxf>
    <dxf>
      <fill>
        <patternFill>
          <bgColor theme="9" tint="-0.24994659260841701"/>
        </patternFill>
      </fill>
    </dxf>
    <dxf>
      <fill>
        <patternFill>
          <bgColor theme="4" tint="-0.24994659260841701"/>
        </patternFill>
      </fill>
    </dxf>
    <dxf>
      <fill>
        <patternFill>
          <bgColor rgb="FF002060"/>
        </patternFill>
      </fill>
    </dxf>
    <dxf>
      <fill>
        <patternFill>
          <bgColor theme="9" tint="-0.24994659260841701"/>
        </patternFill>
      </fill>
    </dxf>
    <dxf>
      <fill>
        <patternFill>
          <bgColor theme="9"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5"/>
        </patternFill>
      </fill>
    </dxf>
    <dxf>
      <fill>
        <patternFill>
          <bgColor rgb="FFCC3399"/>
        </patternFill>
      </fill>
    </dxf>
    <dxf>
      <fill>
        <patternFill>
          <bgColor rgb="FF002060"/>
        </patternFill>
      </fill>
    </dxf>
    <dxf>
      <fill>
        <patternFill>
          <bgColor theme="4" tint="-0.24994659260841701"/>
        </patternFill>
      </fill>
    </dxf>
    <dxf>
      <fill>
        <patternFill>
          <bgColor theme="4" tint="-0.24994659260841701"/>
        </patternFill>
      </fill>
    </dxf>
    <dxf>
      <fill>
        <patternFill>
          <bgColor theme="9" tint="-0.24994659260841701"/>
        </patternFill>
      </fill>
    </dxf>
    <dxf>
      <fill>
        <patternFill>
          <bgColor theme="4" tint="-0.24994659260841701"/>
        </patternFill>
      </fill>
    </dxf>
    <dxf>
      <fill>
        <patternFill>
          <bgColor rgb="FF92D050"/>
        </patternFill>
      </fill>
    </dxf>
    <dxf>
      <fill>
        <patternFill>
          <bgColor theme="9"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rgb="FF002060"/>
        </patternFill>
      </fill>
    </dxf>
    <dxf>
      <fill>
        <patternFill>
          <bgColor theme="1" tint="0.24994659260841701"/>
        </patternFill>
      </fill>
    </dxf>
    <dxf>
      <fill>
        <patternFill>
          <bgColor rgb="FF002060"/>
        </patternFill>
      </fill>
    </dxf>
    <dxf>
      <fill>
        <patternFill>
          <bgColor theme="9" tint="-0.24994659260841701"/>
        </patternFill>
      </fill>
    </dxf>
    <dxf>
      <fill>
        <patternFill>
          <bgColor theme="9" tint="-0.24994659260841701"/>
        </patternFill>
      </fill>
    </dxf>
    <dxf>
      <fill>
        <patternFill>
          <bgColor theme="4" tint="-0.24994659260841701"/>
        </patternFill>
      </fill>
    </dxf>
    <dxf>
      <fill>
        <patternFill>
          <bgColor rgb="FF002060"/>
        </patternFill>
      </fill>
    </dxf>
    <dxf>
      <fill>
        <patternFill>
          <bgColor theme="9" tint="-0.24994659260841701"/>
        </patternFill>
      </fill>
    </dxf>
    <dxf>
      <fill>
        <patternFill>
          <bgColor theme="9"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5"/>
        </patternFill>
      </fill>
    </dxf>
    <dxf>
      <fill>
        <patternFill>
          <bgColor rgb="FFCC3399"/>
        </patternFill>
      </fill>
    </dxf>
    <dxf>
      <fill>
        <patternFill>
          <bgColor rgb="FF002060"/>
        </patternFill>
      </fill>
    </dxf>
    <dxf>
      <fill>
        <patternFill>
          <bgColor theme="4" tint="-0.24994659260841701"/>
        </patternFill>
      </fill>
    </dxf>
    <dxf>
      <fill>
        <patternFill>
          <bgColor theme="4" tint="-0.24994659260841701"/>
        </patternFill>
      </fill>
    </dxf>
    <dxf>
      <fill>
        <patternFill>
          <bgColor theme="9" tint="-0.24994659260841701"/>
        </patternFill>
      </fill>
    </dxf>
    <dxf>
      <fill>
        <patternFill>
          <bgColor theme="4" tint="-0.24994659260841701"/>
        </patternFill>
      </fill>
    </dxf>
    <dxf>
      <fill>
        <patternFill>
          <bgColor rgb="FF92D050"/>
        </patternFill>
      </fill>
    </dxf>
    <dxf>
      <fill>
        <patternFill>
          <bgColor theme="9"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theme="4" tint="-0.24994659260841701"/>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theme="4" tint="-0.24994659260841701"/>
        </patternFill>
      </fill>
    </dxf>
    <dxf>
      <fill>
        <patternFill>
          <bgColor rgb="FF002060"/>
        </patternFill>
      </fill>
    </dxf>
    <dxf>
      <fill>
        <patternFill>
          <bgColor rgb="FF002060"/>
        </patternFill>
      </fill>
    </dxf>
    <dxf>
      <fill>
        <patternFill>
          <bgColor rgb="FF002060"/>
        </patternFill>
      </fill>
    </dxf>
    <dxf>
      <fill>
        <patternFill>
          <bgColor theme="1" tint="0.24994659260841701"/>
        </patternFill>
      </fill>
    </dxf>
    <dxf>
      <fill>
        <patternFill>
          <bgColor rgb="FF002060"/>
        </patternFill>
      </fill>
    </dxf>
    <dxf>
      <font>
        <b/>
        <i val="0"/>
      </font>
    </dxf>
    <dxf>
      <alignment horizontal="center" readingOrder="0"/>
    </dxf>
    <dxf>
      <alignment horizontal="center" readingOrder="0"/>
    </dxf>
    <dxf>
      <numFmt numFmtId="164" formatCode="_-&quot;R$&quot;* #,##0.00_-;\-&quot;R$&quot;* #,##0.00_-;_-&quot;R$&quot;* &quot;-&quot;??_-;_-@_-"/>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drawings/drawing1.xml><?xml version="1.0" encoding="utf-8"?>
<xdr:wsDr xmlns:xdr="http://schemas.openxmlformats.org/drawingml/2006/spreadsheetDrawing" xmlns:a="http://schemas.openxmlformats.org/drawingml/2006/main">
  <xdr:twoCellAnchor>
    <xdr:from>
      <xdr:col>7</xdr:col>
      <xdr:colOff>421823</xdr:colOff>
      <xdr:row>2</xdr:row>
      <xdr:rowOff>8660</xdr:rowOff>
    </xdr:from>
    <xdr:to>
      <xdr:col>8</xdr:col>
      <xdr:colOff>0</xdr:colOff>
      <xdr:row>100</xdr:row>
      <xdr:rowOff>263236</xdr:rowOff>
    </xdr:to>
    <xdr:cxnSp macro="">
      <xdr:nvCxnSpPr>
        <xdr:cNvPr id="2" name="Conector reto 1">
          <a:extLst>
            <a:ext uri="{FF2B5EF4-FFF2-40B4-BE49-F238E27FC236}">
              <a16:creationId xmlns:a16="http://schemas.microsoft.com/office/drawing/2014/main" xmlns="" id="{05F03AED-89E4-4C10-9ACE-8AC8814C88EC}"/>
            </a:ext>
          </a:extLst>
        </xdr:cNvPr>
        <xdr:cNvCxnSpPr/>
      </xdr:nvCxnSpPr>
      <xdr:spPr>
        <a:xfrm>
          <a:off x="8289473" y="846860"/>
          <a:ext cx="0" cy="28715276"/>
        </a:xfrm>
        <a:prstGeom prst="line">
          <a:avLst/>
        </a:prstGeom>
        <a:ln w="381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RESULTA\PROPOSTA\BDPRO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uloc\Disco_C\Take-Off\Valdemi\TakeOff%202551%20-%20Filtrag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isco4\sisco\CLIENTES\Andrade%20Gutierrez\Conserva\DEG\2000\ACE026-2000-DNER-CONTORNO%20LAFAIETE\Dpco%20Novo\Custo%20Hor&#225;ri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RONOGRAMA%20-%20CD_CBF_BCB_Orcamento_EXECUTIVO_R05(Fev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EMP AN"/>
      <sheetName val="DESEMP COM NE"/>
      <sheetName val="DESEMP COM SE"/>
      <sheetName val="DESEMP COM SL"/>
      <sheetName val="DESEMP COM TC"/>
      <sheetName val="DADOS"/>
      <sheetName val="Contratações"/>
      <sheetName val="PROP ELAB GANH"/>
      <sheetName val="PARETOS"/>
      <sheetName val="FAIXA PROPOSTAS"/>
    </sheetNames>
    <sheetDataSet>
      <sheetData sheetId="0" refreshError="1">
        <row r="37">
          <cell r="B37" t="str">
            <v xml:space="preserve"> CBTU</v>
          </cell>
          <cell r="C37" t="str">
            <v>NE</v>
          </cell>
          <cell r="D37" t="str">
            <v xml:space="preserve"> Infraestrutura do Metrô de Recife</v>
          </cell>
          <cell r="H37">
            <v>2032000</v>
          </cell>
        </row>
        <row r="38">
          <cell r="B38" t="str">
            <v xml:space="preserve"> CFN</v>
          </cell>
          <cell r="C38" t="str">
            <v>NE</v>
          </cell>
          <cell r="D38" t="str">
            <v xml:space="preserve"> Recuperação da Malha Ferroviária de Recife</v>
          </cell>
          <cell r="H38">
            <v>2587850</v>
          </cell>
        </row>
        <row r="39">
          <cell r="B39" t="str">
            <v xml:space="preserve"> CODEVASF</v>
          </cell>
          <cell r="C39" t="str">
            <v>NE</v>
          </cell>
          <cell r="D39" t="str">
            <v xml:space="preserve"> Obras Civis da Barragem de Poço Magro</v>
          </cell>
          <cell r="H39">
            <v>3563550</v>
          </cell>
        </row>
        <row r="40">
          <cell r="B40" t="str">
            <v xml:space="preserve"> CVRD</v>
          </cell>
          <cell r="C40" t="str">
            <v>NE</v>
          </cell>
          <cell r="D40" t="str">
            <v xml:space="preserve"> Terraplenagem e Drenagem dos Pátios A, B, C, D e F</v>
          </cell>
          <cell r="H40">
            <v>7004110</v>
          </cell>
        </row>
        <row r="41">
          <cell r="B41" t="str">
            <v xml:space="preserve"> DERBA</v>
          </cell>
          <cell r="C41" t="str">
            <v>NE</v>
          </cell>
          <cell r="D41" t="str">
            <v xml:space="preserve"> Rodovia BA-891 - Lote 2</v>
          </cell>
          <cell r="H41">
            <v>7247880</v>
          </cell>
        </row>
        <row r="42">
          <cell r="B42" t="str">
            <v xml:space="preserve"> DERBA</v>
          </cell>
          <cell r="C42" t="str">
            <v>NE</v>
          </cell>
          <cell r="D42" t="str">
            <v xml:space="preserve"> Rodovia BA-549 - Lote 2</v>
          </cell>
          <cell r="H42">
            <v>3900000</v>
          </cell>
        </row>
        <row r="43">
          <cell r="B43" t="str">
            <v xml:space="preserve"> DERBA</v>
          </cell>
          <cell r="C43" t="str">
            <v>NE</v>
          </cell>
          <cell r="D43" t="str">
            <v xml:space="preserve"> Rodovia BA-549 - Lote 1</v>
          </cell>
          <cell r="H43">
            <v>5934530</v>
          </cell>
        </row>
        <row r="44">
          <cell r="B44" t="str">
            <v xml:space="preserve"> DERBA</v>
          </cell>
          <cell r="C44" t="str">
            <v>NE</v>
          </cell>
          <cell r="D44" t="str">
            <v xml:space="preserve"> Rodovia BA-891 - Lote 1</v>
          </cell>
          <cell r="H44">
            <v>6603310</v>
          </cell>
        </row>
        <row r="45">
          <cell r="B45" t="str">
            <v xml:space="preserve"> DER-MA</v>
          </cell>
          <cell r="C45" t="str">
            <v>NE</v>
          </cell>
          <cell r="D45" t="str">
            <v xml:space="preserve"> MA-206 - Entroncamento BR-316/Vila Piritina - Caratupera</v>
          </cell>
          <cell r="H45">
            <v>5925820</v>
          </cell>
        </row>
        <row r="46">
          <cell r="B46" t="str">
            <v xml:space="preserve"> DNER</v>
          </cell>
          <cell r="C46" t="str">
            <v>NE</v>
          </cell>
          <cell r="D46" t="str">
            <v xml:space="preserve"> Projeto CREMA GO-01</v>
          </cell>
          <cell r="H46">
            <v>4929518.75</v>
          </cell>
        </row>
        <row r="47">
          <cell r="B47" t="str">
            <v xml:space="preserve"> EMBASA</v>
          </cell>
          <cell r="C47" t="str">
            <v>NE</v>
          </cell>
          <cell r="D47" t="str">
            <v xml:space="preserve"> Bacia do Alto Pituaçu</v>
          </cell>
          <cell r="H47">
            <v>10345540</v>
          </cell>
        </row>
        <row r="48">
          <cell r="B48" t="str">
            <v xml:space="preserve"> INFRAERO</v>
          </cell>
          <cell r="C48" t="str">
            <v>NE</v>
          </cell>
          <cell r="D48" t="str">
            <v xml:space="preserve"> Ampliação da Pista de Pouso do Aeroporto de Natal</v>
          </cell>
          <cell r="H48">
            <v>4154290</v>
          </cell>
        </row>
        <row r="49">
          <cell r="B49" t="str">
            <v xml:space="preserve"> INFRAERO/GEP</v>
          </cell>
          <cell r="C49" t="str">
            <v>NE</v>
          </cell>
          <cell r="D49" t="str">
            <v xml:space="preserve"> Pré-qualificação do Aeroporto de Recife</v>
          </cell>
          <cell r="H49">
            <v>0</v>
          </cell>
        </row>
        <row r="50">
          <cell r="B50" t="str">
            <v xml:space="preserve"> VALEC</v>
          </cell>
          <cell r="C50" t="str">
            <v>NE</v>
          </cell>
          <cell r="D50" t="str">
            <v xml:space="preserve"> Obras Ferroviárias entre Ribeirão Mosquito e Rio Campo Alegre</v>
          </cell>
          <cell r="H50">
            <v>8930340</v>
          </cell>
        </row>
        <row r="51">
          <cell r="B51" t="str">
            <v xml:space="preserve"> VALEC</v>
          </cell>
          <cell r="C51" t="str">
            <v>NE</v>
          </cell>
          <cell r="D51" t="str">
            <v xml:space="preserve"> Infraestrutura Ferroviária entre Senador Canedo a Porangatú</v>
          </cell>
          <cell r="H51">
            <v>4846340</v>
          </cell>
        </row>
        <row r="52">
          <cell r="B52" t="str">
            <v xml:space="preserve"> BEPREM</v>
          </cell>
          <cell r="C52" t="str">
            <v>SE</v>
          </cell>
          <cell r="D52" t="str">
            <v xml:space="preserve"> Lagoa Acqua Park</v>
          </cell>
          <cell r="H52">
            <v>1114290</v>
          </cell>
        </row>
        <row r="53">
          <cell r="B53" t="str">
            <v xml:space="preserve"> CMM</v>
          </cell>
          <cell r="C53" t="str">
            <v>SE</v>
          </cell>
          <cell r="D53" t="str">
            <v xml:space="preserve"> Construção da Fábrica em Três Marias</v>
          </cell>
          <cell r="H53">
            <v>4055030</v>
          </cell>
        </row>
        <row r="54">
          <cell r="B54" t="str">
            <v xml:space="preserve"> COPEBRÁS</v>
          </cell>
          <cell r="C54" t="str">
            <v>SE</v>
          </cell>
          <cell r="D54" t="str">
            <v xml:space="preserve"> Unidade de Fertilizantes de Catalão</v>
          </cell>
          <cell r="H54">
            <v>14182980</v>
          </cell>
        </row>
        <row r="55">
          <cell r="B55" t="str">
            <v xml:space="preserve"> DER-ES</v>
          </cell>
          <cell r="C55" t="str">
            <v>SE</v>
          </cell>
          <cell r="D55" t="str">
            <v xml:space="preserve"> Variante Ferroviária Flexal-Viana</v>
          </cell>
          <cell r="H55">
            <v>16967850</v>
          </cell>
        </row>
        <row r="56">
          <cell r="B56" t="str">
            <v xml:space="preserve"> DER-MG</v>
          </cell>
          <cell r="C56" t="str">
            <v>SE</v>
          </cell>
          <cell r="D56" t="str">
            <v xml:space="preserve"> Contorno Rodoviário de Lavras</v>
          </cell>
          <cell r="H56">
            <v>4524930</v>
          </cell>
        </row>
        <row r="57">
          <cell r="B57" t="str">
            <v xml:space="preserve"> DER-MG</v>
          </cell>
          <cell r="C57" t="str">
            <v>SE</v>
          </cell>
          <cell r="D57" t="str">
            <v xml:space="preserve"> BR-356 - Ervália / Muriaé</v>
          </cell>
          <cell r="H57">
            <v>5111850</v>
          </cell>
        </row>
        <row r="58">
          <cell r="B58" t="str">
            <v xml:space="preserve"> DNER</v>
          </cell>
          <cell r="C58" t="str">
            <v>SE</v>
          </cell>
          <cell r="D58" t="str">
            <v xml:space="preserve"> Variante da Região do Viaduto Vila Rica</v>
          </cell>
          <cell r="H58">
            <v>8701970</v>
          </cell>
        </row>
        <row r="59">
          <cell r="B59" t="str">
            <v xml:space="preserve"> DNER</v>
          </cell>
          <cell r="C59" t="str">
            <v>SE</v>
          </cell>
          <cell r="D59" t="str">
            <v xml:space="preserve"> Projeto CREMA - BR-040 - MG</v>
          </cell>
          <cell r="H59">
            <v>9092731.25</v>
          </cell>
        </row>
        <row r="60">
          <cell r="B60" t="str">
            <v xml:space="preserve"> Ferteco</v>
          </cell>
          <cell r="C60" t="str">
            <v>SE</v>
          </cell>
          <cell r="D60" t="str">
            <v xml:space="preserve"> Ramal Ferroviário do Córrego do Feijão</v>
          </cell>
          <cell r="H60">
            <v>7863476.8553814301</v>
          </cell>
        </row>
        <row r="61">
          <cell r="B61" t="str">
            <v xml:space="preserve"> PM Juizde Fora</v>
          </cell>
          <cell r="C61" t="str">
            <v>SE</v>
          </cell>
          <cell r="D61" t="str">
            <v xml:space="preserve"> Infra e Superestrutura Ferroviária - Lote 2</v>
          </cell>
          <cell r="H61">
            <v>25573420</v>
          </cell>
        </row>
        <row r="62">
          <cell r="B62" t="str">
            <v xml:space="preserve"> PM Juizde Fora</v>
          </cell>
          <cell r="C62" t="str">
            <v>SE</v>
          </cell>
          <cell r="D62" t="str">
            <v xml:space="preserve"> Infra e Superestrutura Ferroviária - Lote 1</v>
          </cell>
          <cell r="H62">
            <v>17782500</v>
          </cell>
        </row>
        <row r="63">
          <cell r="B63" t="str">
            <v xml:space="preserve"> PM Juizde Fora</v>
          </cell>
          <cell r="C63" t="str">
            <v>SE</v>
          </cell>
          <cell r="D63" t="str">
            <v xml:space="preserve"> Infra e Superestrutura Ferroviária - Lote 3</v>
          </cell>
          <cell r="H63">
            <v>24874450</v>
          </cell>
        </row>
        <row r="64">
          <cell r="B64" t="str">
            <v xml:space="preserve"> ABB</v>
          </cell>
          <cell r="C64" t="str">
            <v>SL</v>
          </cell>
          <cell r="D64" t="str">
            <v xml:space="preserve"> Subestação Transformadora de Energia - GARABÍ II</v>
          </cell>
          <cell r="H64">
            <v>6080923</v>
          </cell>
        </row>
        <row r="65">
          <cell r="B65" t="str">
            <v xml:space="preserve"> CISA</v>
          </cell>
          <cell r="C65" t="str">
            <v>SL</v>
          </cell>
          <cell r="D65" t="str">
            <v xml:space="preserve"> Edificações Administrativas e Fundações para Equipamentos</v>
          </cell>
          <cell r="H65">
            <v>5139490</v>
          </cell>
        </row>
        <row r="66">
          <cell r="B66" t="str">
            <v xml:space="preserve"> DAER</v>
          </cell>
          <cell r="C66" t="str">
            <v>SL</v>
          </cell>
          <cell r="D66" t="str">
            <v xml:space="preserve"> Pré-qualificação do Projeto CREMA - RS</v>
          </cell>
          <cell r="H66">
            <v>0</v>
          </cell>
        </row>
        <row r="67">
          <cell r="B67" t="str">
            <v xml:space="preserve"> DAER</v>
          </cell>
          <cell r="C67" t="str">
            <v>SL</v>
          </cell>
          <cell r="D67" t="str">
            <v xml:space="preserve"> RS-377 - Santa Tecla / Jóia</v>
          </cell>
          <cell r="H67">
            <v>6635212</v>
          </cell>
        </row>
        <row r="68">
          <cell r="B68" t="str">
            <v xml:space="preserve"> DAER</v>
          </cell>
          <cell r="C68" t="str">
            <v>SL</v>
          </cell>
          <cell r="D68" t="str">
            <v xml:space="preserve"> RS-377 - Manoel Viana</v>
          </cell>
          <cell r="H68">
            <v>6372469</v>
          </cell>
        </row>
        <row r="69">
          <cell r="B69" t="str">
            <v xml:space="preserve"> DNER</v>
          </cell>
          <cell r="C69" t="str">
            <v>SL</v>
          </cell>
          <cell r="D69" t="str">
            <v xml:space="preserve"> Contorno de Santa Rosa</v>
          </cell>
          <cell r="H69">
            <v>3812839.0243902439</v>
          </cell>
        </row>
        <row r="70">
          <cell r="B70" t="str">
            <v xml:space="preserve"> INFRAERO</v>
          </cell>
          <cell r="C70" t="str">
            <v>SL</v>
          </cell>
          <cell r="D70" t="str">
            <v xml:space="preserve"> Infraestrutura do Aeroporto de Viracopos</v>
          </cell>
          <cell r="H70">
            <v>9053610</v>
          </cell>
        </row>
        <row r="71">
          <cell r="B71" t="str">
            <v xml:space="preserve"> Petrobrás</v>
          </cell>
          <cell r="C71" t="str">
            <v>SL</v>
          </cell>
          <cell r="D71" t="str">
            <v xml:space="preserve"> Cabos de Fibra Óptica entre Biguaçu e Canoas-Lote V</v>
          </cell>
          <cell r="H71">
            <v>11704301</v>
          </cell>
        </row>
        <row r="72">
          <cell r="B72" t="str">
            <v xml:space="preserve"> Petrobrás</v>
          </cell>
          <cell r="C72" t="str">
            <v>SL</v>
          </cell>
          <cell r="D72" t="str">
            <v xml:space="preserve"> Cabos de Fibra Óptica entre Paulínea e Araucária-Lote III</v>
          </cell>
          <cell r="H72">
            <v>10929025</v>
          </cell>
        </row>
        <row r="73">
          <cell r="B73" t="str">
            <v xml:space="preserve"> Petrobrás</v>
          </cell>
          <cell r="C73" t="str">
            <v>SL</v>
          </cell>
          <cell r="D73" t="str">
            <v xml:space="preserve"> Cabos de Fibra Óptica entre Biguaçu e Joinvile-Lotes IV e IVA</v>
          </cell>
          <cell r="H73">
            <v>10648084</v>
          </cell>
        </row>
        <row r="74">
          <cell r="B74" t="str">
            <v xml:space="preserve"> Placas do PR</v>
          </cell>
          <cell r="C74" t="str">
            <v>SL</v>
          </cell>
          <cell r="D74" t="str">
            <v xml:space="preserve"> Infraestrutura Industrial e Obras Complementares</v>
          </cell>
          <cell r="H74">
            <v>4056000</v>
          </cell>
        </row>
        <row r="75">
          <cell r="B75" t="str">
            <v xml:space="preserve"> PM Florianópolis</v>
          </cell>
          <cell r="C75" t="str">
            <v>SL</v>
          </cell>
          <cell r="D75" t="str">
            <v xml:space="preserve"> Complexo Viário Rita Maria</v>
          </cell>
          <cell r="H75">
            <v>1974795</v>
          </cell>
        </row>
        <row r="76">
          <cell r="B76" t="str">
            <v xml:space="preserve"> RODONORTE</v>
          </cell>
          <cell r="C76" t="str">
            <v>SL</v>
          </cell>
          <cell r="D76" t="str">
            <v xml:space="preserve"> BR-376- Trecho Mauá da Serra/Serra do Cadeado</v>
          </cell>
          <cell r="H76">
            <v>1690140</v>
          </cell>
        </row>
        <row r="77">
          <cell r="B77" t="str">
            <v xml:space="preserve"> BARRAMAR</v>
          </cell>
          <cell r="C77" t="str">
            <v>TC</v>
          </cell>
          <cell r="D77" t="str">
            <v xml:space="preserve"> Rede de Dutos entre o Rio de Janeiro e Taubaté</v>
          </cell>
          <cell r="H77">
            <v>5875551.7596062673</v>
          </cell>
        </row>
        <row r="78">
          <cell r="B78" t="str">
            <v xml:space="preserve"> TELEMAR</v>
          </cell>
          <cell r="C78" t="str">
            <v>TC</v>
          </cell>
          <cell r="D78" t="str">
            <v xml:space="preserve"> Rota Óptica Estreito / Balsas - MA</v>
          </cell>
          <cell r="H78">
            <v>1851890</v>
          </cell>
        </row>
        <row r="79">
          <cell r="B79" t="str">
            <v xml:space="preserve"> TELEMAR - BA</v>
          </cell>
          <cell r="C79" t="str">
            <v>TC</v>
          </cell>
          <cell r="D79" t="str">
            <v xml:space="preserve"> Instalação e Manutenção da Rede de Acesso da BA e SE-Lote 2</v>
          </cell>
          <cell r="H79">
            <v>7917790</v>
          </cell>
        </row>
        <row r="80">
          <cell r="B80" t="str">
            <v xml:space="preserve"> TELEMAR - BA</v>
          </cell>
          <cell r="C80" t="str">
            <v>TC</v>
          </cell>
          <cell r="D80" t="str">
            <v xml:space="preserve"> Instalação e Manutenção da Rede de Acesso da BA e SE-Lote 1</v>
          </cell>
          <cell r="H80">
            <v>8961680</v>
          </cell>
        </row>
        <row r="81">
          <cell r="B81" t="str">
            <v xml:space="preserve"> TELEMAR - BA</v>
          </cell>
          <cell r="C81" t="str">
            <v>TC</v>
          </cell>
          <cell r="D81" t="str">
            <v xml:space="preserve"> Instalação e Manutenção da Rede de Acesso da BA e SE-Lote 9</v>
          </cell>
          <cell r="H81">
            <v>6882620</v>
          </cell>
        </row>
        <row r="82">
          <cell r="B82" t="str">
            <v xml:space="preserve"> TELEMAR - BA</v>
          </cell>
          <cell r="C82" t="str">
            <v>TC</v>
          </cell>
          <cell r="D82" t="str">
            <v xml:space="preserve"> Instalação e Manutenção da Rede de Acesso da BA e SE-Lote 3</v>
          </cell>
          <cell r="H82">
            <v>7947320</v>
          </cell>
        </row>
        <row r="83">
          <cell r="B83" t="str">
            <v xml:space="preserve"> TELEMAR - BA</v>
          </cell>
          <cell r="C83" t="str">
            <v>TC</v>
          </cell>
          <cell r="D83" t="str">
            <v xml:space="preserve"> Instalação e Manutenção da Rede de Acesso da BA e SE-Lote 4</v>
          </cell>
          <cell r="H83">
            <v>8552310</v>
          </cell>
        </row>
        <row r="84">
          <cell r="B84" t="str">
            <v xml:space="preserve"> TELEMAR - BA</v>
          </cell>
          <cell r="C84" t="str">
            <v>TC</v>
          </cell>
          <cell r="D84" t="str">
            <v xml:space="preserve"> Instalação e Manutenção da Rede de Acesso da BA e SE-Lote 5</v>
          </cell>
          <cell r="H84">
            <v>10201150</v>
          </cell>
        </row>
        <row r="85">
          <cell r="B85" t="str">
            <v xml:space="preserve"> TELEMAR-RJ</v>
          </cell>
          <cell r="C85" t="str">
            <v>TC</v>
          </cell>
          <cell r="D85" t="str">
            <v xml:space="preserve"> VAPT-RJ-Instalação e Manutenção de Telefones Públicos</v>
          </cell>
          <cell r="H85">
            <v>5201180</v>
          </cell>
        </row>
        <row r="86">
          <cell r="B86" t="str">
            <v xml:space="preserve"> TELEMAR-RJ</v>
          </cell>
          <cell r="C86" t="str">
            <v>TC</v>
          </cell>
          <cell r="D86" t="str">
            <v xml:space="preserve"> Instalação e Manutenção de Telefones Públicos</v>
          </cell>
          <cell r="H86">
            <v>563920</v>
          </cell>
        </row>
      </sheetData>
      <sheetData sheetId="1" refreshError="1"/>
      <sheetData sheetId="2" refreshError="1"/>
      <sheetData sheetId="3" refreshError="1"/>
      <sheetData sheetId="4" refreshError="1"/>
      <sheetData sheetId="5"/>
      <sheetData sheetId="6" refreshError="1"/>
      <sheetData sheetId="7" refreshError="1">
        <row r="9">
          <cell r="C9" t="e">
            <v>#NAME?</v>
          </cell>
          <cell r="E9" t="e">
            <v>#NAME?</v>
          </cell>
          <cell r="K9" t="e">
            <v>#NAME?</v>
          </cell>
        </row>
        <row r="10">
          <cell r="C10" t="e">
            <v>#NAME?</v>
          </cell>
          <cell r="E10" t="e">
            <v>#NAME?</v>
          </cell>
          <cell r="K10" t="e">
            <v>#NAME?</v>
          </cell>
        </row>
        <row r="11">
          <cell r="C11" t="e">
            <v>#NAME?</v>
          </cell>
          <cell r="E11" t="e">
            <v>#NAME?</v>
          </cell>
          <cell r="K11" t="e">
            <v>#NAME?</v>
          </cell>
        </row>
        <row r="12">
          <cell r="C12" t="e">
            <v>#NAME?</v>
          </cell>
          <cell r="E12" t="e">
            <v>#NAME?</v>
          </cell>
          <cell r="K12" t="e">
            <v>#NAME?</v>
          </cell>
        </row>
        <row r="13">
          <cell r="C13" t="e">
            <v>#NAME?</v>
          </cell>
          <cell r="E13" t="e">
            <v>#NAME?</v>
          </cell>
          <cell r="K13" t="e">
            <v>#NAME?</v>
          </cell>
        </row>
        <row r="14">
          <cell r="C14" t="e">
            <v>#NAME?</v>
          </cell>
          <cell r="E14" t="e">
            <v>#NAME?</v>
          </cell>
          <cell r="K14" t="e">
            <v>#NAME?</v>
          </cell>
        </row>
        <row r="15">
          <cell r="C15" t="e">
            <v>#NAME?</v>
          </cell>
          <cell r="E15" t="e">
            <v>#NAME?</v>
          </cell>
          <cell r="K15" t="e">
            <v>#NAME?</v>
          </cell>
        </row>
        <row r="47">
          <cell r="P47" t="e">
            <v>#NAME?</v>
          </cell>
        </row>
        <row r="48">
          <cell r="P48" t="e">
            <v>#NAME?</v>
          </cell>
        </row>
        <row r="49">
          <cell r="P49" t="e">
            <v>#NAME?</v>
          </cell>
        </row>
        <row r="50">
          <cell r="P50" t="e">
            <v>#NAME?</v>
          </cell>
        </row>
        <row r="51">
          <cell r="P51" t="e">
            <v>#NAME?</v>
          </cell>
        </row>
        <row r="52">
          <cell r="P52" t="e">
            <v>#NAME?</v>
          </cell>
        </row>
        <row r="53">
          <cell r="P53" t="e">
            <v>#NAME?</v>
          </cell>
        </row>
        <row r="54">
          <cell r="P54" t="e">
            <v>#NAME?</v>
          </cell>
        </row>
        <row r="55">
          <cell r="P55" t="e">
            <v>#NAME?</v>
          </cell>
        </row>
        <row r="70">
          <cell r="L70">
            <v>1993</v>
          </cell>
          <cell r="P70" t="e">
            <v>#NAME?</v>
          </cell>
        </row>
        <row r="71">
          <cell r="L71">
            <v>1994</v>
          </cell>
          <cell r="P71" t="e">
            <v>#NAME?</v>
          </cell>
        </row>
        <row r="72">
          <cell r="L72">
            <v>1995</v>
          </cell>
          <cell r="P72" t="e">
            <v>#NAME?</v>
          </cell>
        </row>
        <row r="73">
          <cell r="L73">
            <v>1996</v>
          </cell>
          <cell r="P73" t="e">
            <v>#NAME?</v>
          </cell>
        </row>
        <row r="74">
          <cell r="L74">
            <v>1997</v>
          </cell>
          <cell r="P74" t="e">
            <v>#NAME?</v>
          </cell>
        </row>
        <row r="75">
          <cell r="L75">
            <v>1998</v>
          </cell>
          <cell r="P75" t="e">
            <v>#NAME?</v>
          </cell>
        </row>
        <row r="76">
          <cell r="L76">
            <v>1999</v>
          </cell>
          <cell r="P76" t="e">
            <v>#NAME?</v>
          </cell>
        </row>
        <row r="77">
          <cell r="L77">
            <v>2000</v>
          </cell>
          <cell r="P77" t="e">
            <v>#NAME?</v>
          </cell>
        </row>
        <row r="78">
          <cell r="L78" t="str">
            <v>Geral</v>
          </cell>
          <cell r="P78" t="e">
            <v>#NAME?</v>
          </cell>
        </row>
        <row r="93">
          <cell r="K93" t="str">
            <v>Rodoviário</v>
          </cell>
        </row>
        <row r="94">
          <cell r="K94" t="str">
            <v>Saneamento</v>
          </cell>
        </row>
        <row r="95">
          <cell r="K95" t="str">
            <v>Aeronáutica</v>
          </cell>
          <cell r="L95" t="e">
            <v>#NAME?</v>
          </cell>
        </row>
        <row r="96">
          <cell r="K96" t="str">
            <v>Energia</v>
          </cell>
          <cell r="L96" t="e">
            <v>#NAME?</v>
          </cell>
        </row>
        <row r="97">
          <cell r="K97" t="str">
            <v>Industrial</v>
          </cell>
          <cell r="L97" t="e">
            <v>#NAME?</v>
          </cell>
        </row>
        <row r="98">
          <cell r="K98" t="str">
            <v>Mineração</v>
          </cell>
          <cell r="L98" t="e">
            <v>#NAME?</v>
          </cell>
        </row>
        <row r="99">
          <cell r="K99" t="str">
            <v>Outros</v>
          </cell>
          <cell r="L99" t="e">
            <v>#NAME?</v>
          </cell>
        </row>
        <row r="100">
          <cell r="L100" t="e">
            <v>#NAME?</v>
          </cell>
        </row>
        <row r="101">
          <cell r="L101" t="e">
            <v>#NAME?</v>
          </cell>
        </row>
      </sheetData>
      <sheetData sheetId="8" refreshError="1">
        <row r="4">
          <cell r="M4" t="e">
            <v>#NAME?</v>
          </cell>
          <cell r="N4" t="e">
            <v>#NAME?</v>
          </cell>
        </row>
        <row r="5">
          <cell r="M5" t="e">
            <v>#NAME?</v>
          </cell>
          <cell r="N5" t="e">
            <v>#NAME?</v>
          </cell>
        </row>
        <row r="6">
          <cell r="M6" t="e">
            <v>#NAME?</v>
          </cell>
          <cell r="N6" t="e">
            <v>#NAME?</v>
          </cell>
        </row>
        <row r="7">
          <cell r="M7" t="e">
            <v>#NAME?</v>
          </cell>
          <cell r="N7" t="e">
            <v>#NAME?</v>
          </cell>
        </row>
        <row r="8">
          <cell r="M8" t="e">
            <v>#NAME?</v>
          </cell>
          <cell r="N8" t="e">
            <v>#NAME?</v>
          </cell>
        </row>
        <row r="9">
          <cell r="M9" t="e">
            <v>#NAME?</v>
          </cell>
          <cell r="N9" t="e">
            <v>#NAME?</v>
          </cell>
        </row>
        <row r="10">
          <cell r="M10" t="e">
            <v>#NAME?</v>
          </cell>
          <cell r="N10">
            <v>47009000</v>
          </cell>
        </row>
        <row r="28">
          <cell r="O28" t="e">
            <v>#NAME?</v>
          </cell>
        </row>
        <row r="29">
          <cell r="M29" t="str">
            <v>Rodoviário</v>
          </cell>
          <cell r="N29" t="e">
            <v>#NAME?</v>
          </cell>
          <cell r="O29" t="e">
            <v>#NAME?</v>
          </cell>
        </row>
        <row r="30">
          <cell r="M30" t="str">
            <v>Saneamento</v>
          </cell>
          <cell r="N30" t="e">
            <v>#NAME?</v>
          </cell>
          <cell r="O30" t="e">
            <v>#NAME?</v>
          </cell>
        </row>
        <row r="31">
          <cell r="M31" t="str">
            <v>Urbanização</v>
          </cell>
          <cell r="N31" t="e">
            <v>#NAME?</v>
          </cell>
          <cell r="O31" t="e">
            <v>#NAME?</v>
          </cell>
        </row>
        <row r="32">
          <cell r="M32" t="str">
            <v>Energia</v>
          </cell>
          <cell r="N32" t="e">
            <v>#NAME?</v>
          </cell>
          <cell r="O32" t="e">
            <v>#NAME?</v>
          </cell>
        </row>
        <row r="33">
          <cell r="M33" t="str">
            <v>Diversos</v>
          </cell>
          <cell r="N33" t="e">
            <v>#NAME?</v>
          </cell>
          <cell r="O33" t="e">
            <v>#NAME?</v>
          </cell>
        </row>
        <row r="34">
          <cell r="M34" t="str">
            <v>Transp.Urbano</v>
          </cell>
          <cell r="N34" t="e">
            <v>#NAME?</v>
          </cell>
          <cell r="O34" t="e">
            <v>#NAME?</v>
          </cell>
        </row>
        <row r="35">
          <cell r="M35" t="str">
            <v>Aeronáutica</v>
          </cell>
          <cell r="N35" t="e">
            <v>#NAME?</v>
          </cell>
          <cell r="O35" t="e">
            <v>#NAME?</v>
          </cell>
        </row>
        <row r="36">
          <cell r="M36" t="str">
            <v>Outros</v>
          </cell>
          <cell r="N36" t="e">
            <v>#NAME?</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Projetos"/>
      <sheetName val="Esc 1,5"/>
      <sheetName val="Esc 3,0"/>
      <sheetName val="Esc 3ª"/>
      <sheetName val="Esc 3ªate3m"/>
      <sheetName val="B.Fora"/>
      <sheetName val="Rachão"/>
      <sheetName val="Reat.Areia"/>
      <sheetName val="Base 40-60"/>
      <sheetName val="Reg.8%"/>
      <sheetName val="F.3ª"/>
      <sheetName val="F.14mm"/>
      <sheetName val="Conc 10"/>
      <sheetName val="Conc 20"/>
      <sheetName val="Conc 30 (SP)"/>
      <sheetName val="Cimbram"/>
      <sheetName val="M.Poliet"/>
      <sheetName val="Isopor 15mm"/>
      <sheetName val="JSerr"/>
      <sheetName val="BarraTf"/>
      <sheetName val="JMast"/>
      <sheetName val="JF O-22"/>
      <sheetName val="G.Normal"/>
      <sheetName val="ASTM-A-36"/>
      <sheetName val="SAE-1020"/>
      <sheetName val="Aço &lt;=12,5"/>
      <sheetName val="Aço &gt;12,5"/>
      <sheetName val="FornTransp"/>
      <sheetName val="Reaterro 1ª"/>
      <sheetName val="Brita Comp"/>
      <sheetName val="Forma 3ª"/>
      <sheetName val="Forma 14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Horário"/>
      <sheetName val="COMBUSTÍVEL"/>
      <sheetName val="SICRO"/>
      <sheetName val="FATOR"/>
    </sheetNames>
    <sheetDataSet>
      <sheetData sheetId="0"/>
      <sheetData sheetId="1"/>
      <sheetData sheetId="2">
        <row r="3">
          <cell r="A3" t="str">
            <v>E.0.01</v>
          </cell>
          <cell r="B3" t="str">
            <v>TRATOR DE ESTEIRAS C/LAM D4E-PS/4A</v>
          </cell>
          <cell r="C3">
            <v>60</v>
          </cell>
          <cell r="D3" t="str">
            <v>D</v>
          </cell>
          <cell r="E3">
            <v>10</v>
          </cell>
          <cell r="F3">
            <v>2000</v>
          </cell>
          <cell r="G3">
            <v>180000</v>
          </cell>
          <cell r="H3">
            <v>9.94</v>
          </cell>
          <cell r="I3">
            <v>6</v>
          </cell>
          <cell r="J3">
            <v>5.36</v>
          </cell>
          <cell r="K3">
            <v>4.45</v>
          </cell>
          <cell r="L3">
            <v>25.3</v>
          </cell>
          <cell r="M3">
            <v>13.94</v>
          </cell>
        </row>
        <row r="4">
          <cell r="A4" t="str">
            <v>E.0.02</v>
          </cell>
          <cell r="B4" t="str">
            <v>TRATOR DE ESTEIRAS C/LAM D6D-PS/6A</v>
          </cell>
          <cell r="C4">
            <v>104</v>
          </cell>
          <cell r="D4" t="str">
            <v>D</v>
          </cell>
          <cell r="E4">
            <v>10</v>
          </cell>
          <cell r="F4">
            <v>2000</v>
          </cell>
          <cell r="G4">
            <v>246000</v>
          </cell>
          <cell r="H4">
            <v>17.39</v>
          </cell>
          <cell r="I4">
            <v>10.5</v>
          </cell>
          <cell r="J4">
            <v>9.2799999999999994</v>
          </cell>
          <cell r="K4">
            <v>4.45</v>
          </cell>
          <cell r="L4">
            <v>41.18</v>
          </cell>
          <cell r="M4">
            <v>21.39</v>
          </cell>
        </row>
        <row r="5">
          <cell r="A5" t="str">
            <v>E.0.03</v>
          </cell>
          <cell r="B5" t="str">
            <v>TRATOR DE ESTEIRAS C/LAM D8R</v>
          </cell>
          <cell r="C5">
            <v>228</v>
          </cell>
          <cell r="D5" t="str">
            <v>D</v>
          </cell>
          <cell r="E5">
            <v>10</v>
          </cell>
          <cell r="F5">
            <v>2000</v>
          </cell>
          <cell r="G5">
            <v>713000</v>
          </cell>
          <cell r="H5">
            <v>54.4</v>
          </cell>
          <cell r="I5">
            <v>32.85</v>
          </cell>
          <cell r="J5">
            <v>20.350000000000001</v>
          </cell>
          <cell r="K5">
            <v>4.45</v>
          </cell>
          <cell r="L5">
            <v>111.61</v>
          </cell>
          <cell r="M5">
            <v>58.4</v>
          </cell>
        </row>
        <row r="6">
          <cell r="A6" t="str">
            <v>E.0.04</v>
          </cell>
          <cell r="B6" t="str">
            <v>TRATOR DE EST COM LAM.E ESCARIF R8</v>
          </cell>
          <cell r="C6">
            <v>228</v>
          </cell>
          <cell r="D6" t="str">
            <v>D</v>
          </cell>
          <cell r="E6">
            <v>10</v>
          </cell>
          <cell r="F6">
            <v>2000</v>
          </cell>
          <cell r="G6">
            <v>777055</v>
          </cell>
          <cell r="H6">
            <v>58.95</v>
          </cell>
          <cell r="I6">
            <v>35.6</v>
          </cell>
          <cell r="J6">
            <v>20.350000000000001</v>
          </cell>
          <cell r="K6">
            <v>4.45</v>
          </cell>
          <cell r="L6">
            <v>118.91</v>
          </cell>
          <cell r="M6">
            <v>62.96</v>
          </cell>
        </row>
        <row r="7">
          <cell r="A7" t="str">
            <v>E.0.05</v>
          </cell>
          <cell r="B7" t="str">
            <v>MOTO ESCREIPER</v>
          </cell>
          <cell r="C7">
            <v>246</v>
          </cell>
          <cell r="D7" t="str">
            <v>D</v>
          </cell>
          <cell r="E7">
            <v>8</v>
          </cell>
          <cell r="F7">
            <v>2000</v>
          </cell>
          <cell r="G7">
            <v>606050</v>
          </cell>
          <cell r="H7">
            <v>47.37</v>
          </cell>
          <cell r="I7">
            <v>28.8</v>
          </cell>
          <cell r="J7">
            <v>21.96</v>
          </cell>
          <cell r="K7">
            <v>4.45</v>
          </cell>
          <cell r="L7">
            <v>102.14</v>
          </cell>
          <cell r="M7">
            <v>51.38</v>
          </cell>
        </row>
        <row r="8">
          <cell r="A8" t="str">
            <v>E.0.06</v>
          </cell>
          <cell r="B8" t="str">
            <v>MOTONIVELADORA(105 A 130 HP)</v>
          </cell>
          <cell r="C8">
            <v>93</v>
          </cell>
          <cell r="D8" t="str">
            <v>D</v>
          </cell>
          <cell r="E8">
            <v>8</v>
          </cell>
          <cell r="F8">
            <v>2000</v>
          </cell>
          <cell r="G8">
            <v>199900</v>
          </cell>
          <cell r="H8">
            <v>14.43</v>
          </cell>
          <cell r="I8">
            <v>7.8</v>
          </cell>
          <cell r="J8">
            <v>8.3000000000000007</v>
          </cell>
          <cell r="K8">
            <v>4.45</v>
          </cell>
          <cell r="L8">
            <v>34.54</v>
          </cell>
          <cell r="M8">
            <v>18.440000000000001</v>
          </cell>
        </row>
        <row r="9">
          <cell r="A9" t="str">
            <v>E.0.07</v>
          </cell>
          <cell r="B9" t="str">
            <v>TRATOR DE PNEUS 80 A 115 HP</v>
          </cell>
          <cell r="C9">
            <v>82</v>
          </cell>
          <cell r="D9" t="str">
            <v>D</v>
          </cell>
          <cell r="E9">
            <v>10</v>
          </cell>
          <cell r="F9">
            <v>2000</v>
          </cell>
          <cell r="G9">
            <v>50000</v>
          </cell>
          <cell r="H9">
            <v>4.1399999999999997</v>
          </cell>
          <cell r="I9">
            <v>2</v>
          </cell>
          <cell r="J9">
            <v>7.32</v>
          </cell>
          <cell r="K9">
            <v>4.45</v>
          </cell>
          <cell r="L9">
            <v>17.47</v>
          </cell>
          <cell r="M9">
            <v>8.15</v>
          </cell>
        </row>
        <row r="10">
          <cell r="A10" t="str">
            <v>E.0.08</v>
          </cell>
          <cell r="B10" t="str">
            <v>ESCAVADEIRA COM DRAG-LINE 760 L</v>
          </cell>
          <cell r="C10">
            <v>90</v>
          </cell>
          <cell r="D10" t="str">
            <v>D</v>
          </cell>
          <cell r="E10">
            <v>10</v>
          </cell>
          <cell r="F10">
            <v>2000</v>
          </cell>
          <cell r="G10">
            <v>150000</v>
          </cell>
          <cell r="H10">
            <v>12.42</v>
          </cell>
          <cell r="I10">
            <v>6.37</v>
          </cell>
          <cell r="J10">
            <v>8.0299999999999994</v>
          </cell>
          <cell r="K10">
            <v>4.45</v>
          </cell>
          <cell r="L10">
            <v>30.84</v>
          </cell>
          <cell r="M10">
            <v>16.43</v>
          </cell>
        </row>
        <row r="11">
          <cell r="A11" t="str">
            <v>E.0.10</v>
          </cell>
          <cell r="B11" t="str">
            <v>CARREGADEIRA DE PNEUS CAT 966</v>
          </cell>
          <cell r="C11">
            <v>127</v>
          </cell>
          <cell r="D11" t="str">
            <v>D</v>
          </cell>
          <cell r="E11">
            <v>8</v>
          </cell>
          <cell r="F11">
            <v>2000</v>
          </cell>
          <cell r="G11">
            <v>285000</v>
          </cell>
          <cell r="H11">
            <v>22.39</v>
          </cell>
          <cell r="I11">
            <v>12.86</v>
          </cell>
          <cell r="J11">
            <v>11.34</v>
          </cell>
          <cell r="K11">
            <v>4.45</v>
          </cell>
          <cell r="L11">
            <v>50.59</v>
          </cell>
          <cell r="M11">
            <v>26.4</v>
          </cell>
        </row>
        <row r="12">
          <cell r="A12" t="str">
            <v>E.0.11</v>
          </cell>
          <cell r="B12" t="str">
            <v>RETROESCAVADEIRA</v>
          </cell>
          <cell r="C12">
            <v>57</v>
          </cell>
          <cell r="D12" t="str">
            <v>D</v>
          </cell>
          <cell r="E12">
            <v>9</v>
          </cell>
          <cell r="F12">
            <v>2000</v>
          </cell>
          <cell r="G12">
            <v>52000</v>
          </cell>
          <cell r="H12">
            <v>4.88</v>
          </cell>
          <cell r="I12">
            <v>2.64</v>
          </cell>
          <cell r="J12">
            <v>5.09</v>
          </cell>
          <cell r="K12">
            <v>4.45</v>
          </cell>
          <cell r="L12">
            <v>16.62</v>
          </cell>
          <cell r="M12">
            <v>8.8800000000000008</v>
          </cell>
        </row>
        <row r="13">
          <cell r="A13" t="str">
            <v>E.0.12</v>
          </cell>
          <cell r="B13" t="str">
            <v>ROLO PE DE CARNEIRO REBOC 3,45/4,6</v>
          </cell>
          <cell r="C13">
            <v>0</v>
          </cell>
          <cell r="E13">
            <v>11</v>
          </cell>
          <cell r="F13">
            <v>1750</v>
          </cell>
          <cell r="G13">
            <v>10450</v>
          </cell>
          <cell r="H13">
            <v>0.74</v>
          </cell>
          <cell r="I13">
            <v>0.3</v>
          </cell>
          <cell r="J13">
            <v>0</v>
          </cell>
          <cell r="K13">
            <v>0</v>
          </cell>
          <cell r="L13">
            <v>1.04</v>
          </cell>
          <cell r="M13">
            <v>0.74</v>
          </cell>
        </row>
        <row r="14">
          <cell r="A14" t="str">
            <v>E.0.13</v>
          </cell>
          <cell r="B14" t="str">
            <v>ROLO PC VIBRAT. AP CA-25PD</v>
          </cell>
          <cell r="C14">
            <v>108</v>
          </cell>
          <cell r="D14" t="str">
            <v>D</v>
          </cell>
          <cell r="E14">
            <v>11</v>
          </cell>
          <cell r="F14">
            <v>1750</v>
          </cell>
          <cell r="G14">
            <v>142570</v>
          </cell>
          <cell r="H14">
            <v>12</v>
          </cell>
          <cell r="I14">
            <v>4.8099999999999996</v>
          </cell>
          <cell r="J14">
            <v>7.59</v>
          </cell>
          <cell r="K14">
            <v>4.45</v>
          </cell>
          <cell r="L14">
            <v>28.41</v>
          </cell>
          <cell r="M14">
            <v>16.010000000000002</v>
          </cell>
        </row>
        <row r="15">
          <cell r="A15" t="str">
            <v>E.0.14</v>
          </cell>
          <cell r="B15" t="str">
            <v>TRATOR DE EST COM ESCARIF D8R/R8</v>
          </cell>
          <cell r="C15">
            <v>228</v>
          </cell>
          <cell r="D15" t="str">
            <v>D</v>
          </cell>
          <cell r="E15">
            <v>10</v>
          </cell>
          <cell r="F15">
            <v>2000</v>
          </cell>
          <cell r="G15">
            <v>707055</v>
          </cell>
          <cell r="H15">
            <v>54.23</v>
          </cell>
          <cell r="I15">
            <v>32.75</v>
          </cell>
          <cell r="J15">
            <v>20.350000000000001</v>
          </cell>
          <cell r="K15">
            <v>4.45</v>
          </cell>
          <cell r="L15">
            <v>111.34</v>
          </cell>
          <cell r="M15">
            <v>58.24</v>
          </cell>
        </row>
        <row r="16">
          <cell r="A16" t="str">
            <v>E.1.01</v>
          </cell>
          <cell r="B16" t="str">
            <v>GRADE DE DISCO 24X24</v>
          </cell>
          <cell r="C16">
            <v>0</v>
          </cell>
          <cell r="E16">
            <v>10</v>
          </cell>
          <cell r="F16">
            <v>1000</v>
          </cell>
          <cell r="G16">
            <v>4250</v>
          </cell>
          <cell r="H16">
            <v>0.64</v>
          </cell>
          <cell r="I16">
            <v>0.23</v>
          </cell>
          <cell r="J16">
            <v>0</v>
          </cell>
          <cell r="K16">
            <v>0</v>
          </cell>
          <cell r="L16">
            <v>0.87</v>
          </cell>
          <cell r="M16">
            <v>0.64</v>
          </cell>
        </row>
        <row r="17">
          <cell r="A17" t="str">
            <v>E.1.02</v>
          </cell>
          <cell r="B17" t="str">
            <v>ROLO TANDEN VIBRAT.AUTOPROP.10,9T</v>
          </cell>
          <cell r="C17">
            <v>112</v>
          </cell>
          <cell r="D17" t="str">
            <v>D</v>
          </cell>
          <cell r="E17">
            <v>9</v>
          </cell>
          <cell r="F17">
            <v>1750</v>
          </cell>
          <cell r="G17">
            <v>139800</v>
          </cell>
          <cell r="H17">
            <v>13.91</v>
          </cell>
          <cell r="I17">
            <v>7.99</v>
          </cell>
          <cell r="J17">
            <v>10</v>
          </cell>
          <cell r="K17">
            <v>4.45</v>
          </cell>
          <cell r="L17">
            <v>35.909999999999997</v>
          </cell>
          <cell r="M17">
            <v>17.920000000000002</v>
          </cell>
        </row>
        <row r="18">
          <cell r="A18" t="str">
            <v>E.1.03</v>
          </cell>
          <cell r="B18" t="str">
            <v>ROLO LISO VIBRAT. AP CA-25</v>
          </cell>
          <cell r="C18">
            <v>108</v>
          </cell>
          <cell r="D18" t="str">
            <v>D</v>
          </cell>
          <cell r="E18">
            <v>9</v>
          </cell>
          <cell r="F18">
            <v>1750</v>
          </cell>
          <cell r="G18">
            <v>100523</v>
          </cell>
          <cell r="H18">
            <v>10</v>
          </cell>
          <cell r="I18">
            <v>5.74</v>
          </cell>
          <cell r="J18">
            <v>9.64</v>
          </cell>
          <cell r="K18">
            <v>4.45</v>
          </cell>
          <cell r="L18">
            <v>29.4</v>
          </cell>
          <cell r="M18">
            <v>14.01</v>
          </cell>
        </row>
        <row r="19">
          <cell r="A19" t="str">
            <v>E.1.04</v>
          </cell>
          <cell r="B19" t="str">
            <v>ROLO LISO VIBRAT. AUTOPROP. 6,5 T</v>
          </cell>
          <cell r="C19">
            <v>57</v>
          </cell>
          <cell r="D19" t="str">
            <v>D</v>
          </cell>
          <cell r="E19">
            <v>9</v>
          </cell>
          <cell r="F19">
            <v>1750</v>
          </cell>
          <cell r="G19">
            <v>120570</v>
          </cell>
          <cell r="H19">
            <v>16.420000000000002</v>
          </cell>
          <cell r="I19">
            <v>9.43</v>
          </cell>
          <cell r="J19">
            <v>5.09</v>
          </cell>
          <cell r="K19">
            <v>4.45</v>
          </cell>
          <cell r="L19">
            <v>34.94</v>
          </cell>
          <cell r="M19">
            <v>20.43</v>
          </cell>
        </row>
        <row r="20">
          <cell r="A20" t="str">
            <v>E.1.05</v>
          </cell>
          <cell r="B20" t="str">
            <v>ROLO COMPACT PNEUS AP SP8000</v>
          </cell>
          <cell r="C20">
            <v>108</v>
          </cell>
          <cell r="D20" t="str">
            <v>D</v>
          </cell>
          <cell r="E20">
            <v>9</v>
          </cell>
          <cell r="F20">
            <v>1750</v>
          </cell>
          <cell r="G20">
            <v>97000</v>
          </cell>
          <cell r="H20">
            <v>9.65</v>
          </cell>
          <cell r="I20">
            <v>4.3099999999999996</v>
          </cell>
          <cell r="J20">
            <v>9.64</v>
          </cell>
          <cell r="K20">
            <v>4.45</v>
          </cell>
          <cell r="L20">
            <v>27.61</v>
          </cell>
          <cell r="M20">
            <v>13.66</v>
          </cell>
        </row>
        <row r="21">
          <cell r="A21" t="str">
            <v>E.1.06</v>
          </cell>
          <cell r="B21" t="str">
            <v>USINA MIST.SOLO 350/600 T/H</v>
          </cell>
          <cell r="C21">
            <v>99</v>
          </cell>
          <cell r="D21" t="str">
            <v>E</v>
          </cell>
          <cell r="E21">
            <v>9</v>
          </cell>
          <cell r="F21">
            <v>1750</v>
          </cell>
          <cell r="G21">
            <v>190000</v>
          </cell>
          <cell r="H21">
            <v>13.33</v>
          </cell>
          <cell r="I21">
            <v>7.66</v>
          </cell>
          <cell r="J21">
            <v>11.52</v>
          </cell>
          <cell r="K21">
            <v>0</v>
          </cell>
          <cell r="L21">
            <v>32.51</v>
          </cell>
          <cell r="M21">
            <v>13.33</v>
          </cell>
        </row>
        <row r="22">
          <cell r="A22" t="str">
            <v>E.1.07</v>
          </cell>
          <cell r="B22" t="str">
            <v>VASSOURA MECANICA REBOCAVEL</v>
          </cell>
          <cell r="C22">
            <v>0</v>
          </cell>
          <cell r="E22">
            <v>10</v>
          </cell>
          <cell r="F22">
            <v>1000</v>
          </cell>
          <cell r="G22">
            <v>10000</v>
          </cell>
          <cell r="H22">
            <v>1.65</v>
          </cell>
          <cell r="I22">
            <v>0.6</v>
          </cell>
          <cell r="J22">
            <v>0</v>
          </cell>
          <cell r="K22">
            <v>0</v>
          </cell>
          <cell r="L22">
            <v>2.2400000000000002</v>
          </cell>
          <cell r="M22">
            <v>1.65</v>
          </cell>
        </row>
        <row r="23">
          <cell r="A23" t="str">
            <v>E.1.08</v>
          </cell>
          <cell r="B23" t="str">
            <v>DISTRIBUIDOR DE AGREG. REBOCAVEL</v>
          </cell>
          <cell r="C23">
            <v>0</v>
          </cell>
          <cell r="E23">
            <v>10</v>
          </cell>
          <cell r="F23">
            <v>1250</v>
          </cell>
          <cell r="G23">
            <v>12000</v>
          </cell>
          <cell r="H23">
            <v>1.52</v>
          </cell>
          <cell r="I23">
            <v>0.46</v>
          </cell>
          <cell r="J23">
            <v>0</v>
          </cell>
          <cell r="K23">
            <v>0</v>
          </cell>
          <cell r="L23">
            <v>1.98</v>
          </cell>
          <cell r="M23">
            <v>1.52</v>
          </cell>
        </row>
        <row r="24">
          <cell r="A24" t="str">
            <v>E.1.09</v>
          </cell>
          <cell r="B24" t="str">
            <v>DISTRIBUIDOR DE AGREG. SD-01</v>
          </cell>
          <cell r="C24">
            <v>40</v>
          </cell>
          <cell r="D24" t="str">
            <v>D</v>
          </cell>
          <cell r="E24">
            <v>8</v>
          </cell>
          <cell r="F24">
            <v>1750</v>
          </cell>
          <cell r="G24">
            <v>155252</v>
          </cell>
          <cell r="H24">
            <v>12.16</v>
          </cell>
          <cell r="I24">
            <v>6.57</v>
          </cell>
          <cell r="J24">
            <v>3.57</v>
          </cell>
          <cell r="K24">
            <v>4.45</v>
          </cell>
          <cell r="L24">
            <v>26.31</v>
          </cell>
          <cell r="M24">
            <v>16.170000000000002</v>
          </cell>
        </row>
        <row r="25">
          <cell r="A25" t="str">
            <v>E.1.10</v>
          </cell>
          <cell r="B25" t="str">
            <v>TANQUE  ESTOC. ASFALTO (20000L)</v>
          </cell>
          <cell r="C25">
            <v>0</v>
          </cell>
          <cell r="E25">
            <v>8</v>
          </cell>
          <cell r="F25">
            <v>2500</v>
          </cell>
          <cell r="G25">
            <v>10708</v>
          </cell>
          <cell r="H25">
            <v>0.7</v>
          </cell>
          <cell r="I25">
            <v>0.24</v>
          </cell>
          <cell r="J25">
            <v>0</v>
          </cell>
          <cell r="K25">
            <v>0</v>
          </cell>
          <cell r="L25">
            <v>0.94</v>
          </cell>
          <cell r="M25">
            <v>0.7</v>
          </cell>
        </row>
        <row r="26">
          <cell r="A26" t="str">
            <v>E.1.11</v>
          </cell>
          <cell r="B26" t="str">
            <v>CAMINHAO DISTRIBUIDOR DE ASFALTO</v>
          </cell>
          <cell r="C26">
            <v>150</v>
          </cell>
          <cell r="D26" t="str">
            <v>D</v>
          </cell>
          <cell r="E26">
            <v>10</v>
          </cell>
          <cell r="F26">
            <v>1250</v>
          </cell>
          <cell r="G26">
            <v>127824</v>
          </cell>
          <cell r="H26">
            <v>16.93</v>
          </cell>
          <cell r="I26">
            <v>8.18</v>
          </cell>
          <cell r="J26">
            <v>13.39</v>
          </cell>
          <cell r="K26">
            <v>3.71</v>
          </cell>
          <cell r="L26">
            <v>41.84</v>
          </cell>
          <cell r="M26">
            <v>20.27</v>
          </cell>
        </row>
        <row r="27">
          <cell r="A27" t="str">
            <v>E.1.12</v>
          </cell>
          <cell r="B27" t="str">
            <v>AQUEC. FLUIDO TERMICO P/ USINA 60/80T</v>
          </cell>
          <cell r="C27">
            <v>8</v>
          </cell>
          <cell r="D27" t="str">
            <v>E</v>
          </cell>
          <cell r="E27">
            <v>8</v>
          </cell>
          <cell r="F27">
            <v>2500</v>
          </cell>
          <cell r="G27">
            <v>90119</v>
          </cell>
          <cell r="H27">
            <v>6.67</v>
          </cell>
          <cell r="I27">
            <v>2.7</v>
          </cell>
          <cell r="J27">
            <v>0.93</v>
          </cell>
          <cell r="K27">
            <v>0</v>
          </cell>
          <cell r="L27">
            <v>10.31</v>
          </cell>
          <cell r="M27">
            <v>6.67</v>
          </cell>
        </row>
        <row r="28">
          <cell r="A28" t="str">
            <v>E.1.13</v>
          </cell>
          <cell r="B28" t="str">
            <v>USINA DE ASF. A QUENTE 60/80 T/H</v>
          </cell>
          <cell r="C28">
            <v>128</v>
          </cell>
          <cell r="D28" t="str">
            <v>F</v>
          </cell>
          <cell r="E28">
            <v>8</v>
          </cell>
          <cell r="F28">
            <v>1750</v>
          </cell>
          <cell r="G28">
            <v>420000</v>
          </cell>
          <cell r="H28">
            <v>41.45</v>
          </cell>
          <cell r="I28">
            <v>25.2</v>
          </cell>
          <cell r="J28">
            <v>20.48</v>
          </cell>
          <cell r="K28">
            <v>0</v>
          </cell>
          <cell r="L28">
            <v>87.13</v>
          </cell>
          <cell r="M28">
            <v>41.45</v>
          </cell>
        </row>
        <row r="29">
          <cell r="A29" t="str">
            <v>E.1.14</v>
          </cell>
          <cell r="B29" t="str">
            <v>VIBROACABADORA DE ASFALTO</v>
          </cell>
          <cell r="C29">
            <v>20</v>
          </cell>
          <cell r="D29" t="str">
            <v>D</v>
          </cell>
          <cell r="E29">
            <v>10</v>
          </cell>
          <cell r="F29">
            <v>1500</v>
          </cell>
          <cell r="G29">
            <v>100000</v>
          </cell>
          <cell r="H29">
            <v>11.04</v>
          </cell>
          <cell r="I29">
            <v>6</v>
          </cell>
          <cell r="J29">
            <v>1.79</v>
          </cell>
          <cell r="K29">
            <v>4.45</v>
          </cell>
          <cell r="L29">
            <v>22.83</v>
          </cell>
          <cell r="M29">
            <v>15.05</v>
          </cell>
        </row>
        <row r="30">
          <cell r="A30" t="str">
            <v>E.1.15</v>
          </cell>
          <cell r="B30" t="str">
            <v>USINA PREMIST. A FRIO 60/100 T/H</v>
          </cell>
          <cell r="C30">
            <v>43</v>
          </cell>
          <cell r="D30" t="str">
            <v>E</v>
          </cell>
          <cell r="E30">
            <v>8</v>
          </cell>
          <cell r="F30">
            <v>1750</v>
          </cell>
          <cell r="G30">
            <v>154000</v>
          </cell>
          <cell r="H30">
            <v>6.34</v>
          </cell>
          <cell r="I30">
            <v>3.86</v>
          </cell>
          <cell r="J30">
            <v>5</v>
          </cell>
          <cell r="K30">
            <v>0</v>
          </cell>
          <cell r="L30">
            <v>15.21</v>
          </cell>
          <cell r="M30">
            <v>6.34</v>
          </cell>
        </row>
        <row r="31">
          <cell r="A31" t="str">
            <v>E.1.24</v>
          </cell>
          <cell r="B31" t="str">
            <v>USINA DE ASF. GRAV. 100/140 T/H</v>
          </cell>
          <cell r="C31">
            <v>260</v>
          </cell>
          <cell r="D31" t="str">
            <v>F</v>
          </cell>
          <cell r="E31">
            <v>8</v>
          </cell>
          <cell r="F31">
            <v>1750</v>
          </cell>
          <cell r="G31">
            <v>612250</v>
          </cell>
          <cell r="H31">
            <v>58.89</v>
          </cell>
          <cell r="I31">
            <v>35.799999999999997</v>
          </cell>
          <cell r="J31">
            <v>41.6</v>
          </cell>
          <cell r="K31">
            <v>0</v>
          </cell>
          <cell r="L31">
            <v>136.29</v>
          </cell>
          <cell r="M31">
            <v>58.89</v>
          </cell>
        </row>
        <row r="32">
          <cell r="A32" t="str">
            <v>E.1.25</v>
          </cell>
          <cell r="B32" t="str">
            <v>AQUEC. FLUIDO TERMICO P/ USINA 100</v>
          </cell>
          <cell r="C32">
            <v>8</v>
          </cell>
          <cell r="D32" t="str">
            <v>E</v>
          </cell>
          <cell r="E32">
            <v>8</v>
          </cell>
          <cell r="F32">
            <v>2500</v>
          </cell>
          <cell r="G32">
            <v>135000</v>
          </cell>
          <cell r="H32">
            <v>9.99</v>
          </cell>
          <cell r="I32">
            <v>4.05</v>
          </cell>
          <cell r="J32">
            <v>0.93</v>
          </cell>
          <cell r="K32">
            <v>0</v>
          </cell>
          <cell r="L32">
            <v>14.97</v>
          </cell>
          <cell r="M32">
            <v>9.99</v>
          </cell>
        </row>
        <row r="33">
          <cell r="A33" t="str">
            <v>E.2.01</v>
          </cell>
          <cell r="B33" t="str">
            <v>COMPRESSOR DE AR 250 PCM</v>
          </cell>
          <cell r="C33">
            <v>59</v>
          </cell>
          <cell r="D33" t="str">
            <v>D</v>
          </cell>
          <cell r="E33">
            <v>9</v>
          </cell>
          <cell r="F33">
            <v>1750</v>
          </cell>
          <cell r="G33">
            <v>36233</v>
          </cell>
          <cell r="H33">
            <v>3.61</v>
          </cell>
          <cell r="I33">
            <v>1.84</v>
          </cell>
          <cell r="J33">
            <v>5.27</v>
          </cell>
          <cell r="K33">
            <v>0</v>
          </cell>
          <cell r="L33">
            <v>10.71</v>
          </cell>
          <cell r="M33">
            <v>3.61</v>
          </cell>
        </row>
        <row r="34">
          <cell r="A34" t="str">
            <v>E.2.02</v>
          </cell>
          <cell r="B34" t="str">
            <v>COMPRESSOR DE AR 350 PCM</v>
          </cell>
          <cell r="C34">
            <v>83</v>
          </cell>
          <cell r="D34" t="str">
            <v>D</v>
          </cell>
          <cell r="E34">
            <v>9</v>
          </cell>
          <cell r="F34">
            <v>1750</v>
          </cell>
          <cell r="G34">
            <v>43741</v>
          </cell>
          <cell r="H34">
            <v>4.3499999999999996</v>
          </cell>
          <cell r="I34">
            <v>2.2200000000000002</v>
          </cell>
          <cell r="J34">
            <v>7.41</v>
          </cell>
          <cell r="K34">
            <v>0</v>
          </cell>
          <cell r="L34">
            <v>13.98</v>
          </cell>
          <cell r="M34">
            <v>4.3499999999999996</v>
          </cell>
        </row>
        <row r="35">
          <cell r="A35" t="str">
            <v>E.2.03</v>
          </cell>
          <cell r="B35" t="str">
            <v>COMPRESSOR DE AR 764 PCM</v>
          </cell>
          <cell r="C35">
            <v>200</v>
          </cell>
          <cell r="D35" t="str">
            <v>D</v>
          </cell>
          <cell r="E35">
            <v>9</v>
          </cell>
          <cell r="F35">
            <v>1750</v>
          </cell>
          <cell r="G35">
            <v>82015</v>
          </cell>
          <cell r="H35">
            <v>8.16</v>
          </cell>
          <cell r="I35">
            <v>4.17</v>
          </cell>
          <cell r="J35">
            <v>17.850000000000001</v>
          </cell>
          <cell r="K35">
            <v>0</v>
          </cell>
          <cell r="L35">
            <v>30.18</v>
          </cell>
          <cell r="M35">
            <v>8.16</v>
          </cell>
        </row>
        <row r="36">
          <cell r="A36" t="str">
            <v>E.2.04</v>
          </cell>
          <cell r="B36" t="str">
            <v>PERFURATRIZ MANUAL</v>
          </cell>
          <cell r="C36">
            <v>0</v>
          </cell>
          <cell r="E36">
            <v>5</v>
          </cell>
          <cell r="F36">
            <v>2000</v>
          </cell>
          <cell r="G36">
            <v>4790</v>
          </cell>
          <cell r="H36">
            <v>0.59</v>
          </cell>
          <cell r="I36">
            <v>0.38</v>
          </cell>
          <cell r="J36">
            <v>0</v>
          </cell>
          <cell r="K36">
            <v>0</v>
          </cell>
          <cell r="L36">
            <v>0.97</v>
          </cell>
          <cell r="M36">
            <v>0.59</v>
          </cell>
        </row>
        <row r="37">
          <cell r="A37" t="str">
            <v>E.2.05</v>
          </cell>
          <cell r="B37" t="str">
            <v>CRAWLER-DRILL</v>
          </cell>
          <cell r="C37">
            <v>11</v>
          </cell>
          <cell r="D37" t="str">
            <v>D</v>
          </cell>
          <cell r="E37">
            <v>10</v>
          </cell>
          <cell r="F37">
            <v>2000</v>
          </cell>
          <cell r="G37">
            <v>113000</v>
          </cell>
          <cell r="H37">
            <v>9.36</v>
          </cell>
          <cell r="I37">
            <v>5.08</v>
          </cell>
          <cell r="J37">
            <v>0.98</v>
          </cell>
          <cell r="K37">
            <v>0</v>
          </cell>
          <cell r="L37">
            <v>15.42</v>
          </cell>
          <cell r="M37">
            <v>9.36</v>
          </cell>
        </row>
        <row r="38">
          <cell r="A38" t="str">
            <v>E.2.06</v>
          </cell>
          <cell r="B38" t="str">
            <v>CONJ.DE BRITAGEM 30 M3/H</v>
          </cell>
          <cell r="C38">
            <v>74</v>
          </cell>
          <cell r="D38" t="str">
            <v>E</v>
          </cell>
          <cell r="E38">
            <v>10</v>
          </cell>
          <cell r="F38">
            <v>1500</v>
          </cell>
          <cell r="G38">
            <v>497000</v>
          </cell>
          <cell r="H38">
            <v>43.83</v>
          </cell>
          <cell r="I38">
            <v>26.47</v>
          </cell>
          <cell r="J38">
            <v>8.61</v>
          </cell>
          <cell r="K38">
            <v>0</v>
          </cell>
          <cell r="L38">
            <v>78.900000000000006</v>
          </cell>
          <cell r="M38">
            <v>43.83</v>
          </cell>
        </row>
        <row r="39">
          <cell r="A39" t="str">
            <v>E.2.08</v>
          </cell>
          <cell r="B39" t="str">
            <v>COMPRESSOR DE AR 180 PCM</v>
          </cell>
          <cell r="C39">
            <v>59</v>
          </cell>
          <cell r="D39" t="str">
            <v>D</v>
          </cell>
          <cell r="E39">
            <v>9</v>
          </cell>
          <cell r="F39">
            <v>1750</v>
          </cell>
          <cell r="G39">
            <v>20705</v>
          </cell>
          <cell r="H39">
            <v>2.86</v>
          </cell>
          <cell r="I39">
            <v>1.46</v>
          </cell>
          <cell r="J39">
            <v>5.27</v>
          </cell>
          <cell r="K39">
            <v>0</v>
          </cell>
          <cell r="L39">
            <v>9.58</v>
          </cell>
          <cell r="M39">
            <v>2.86</v>
          </cell>
        </row>
        <row r="40">
          <cell r="A40" t="str">
            <v>E.2.09</v>
          </cell>
          <cell r="B40" t="str">
            <v>ROMPEDOR</v>
          </cell>
          <cell r="C40">
            <v>0</v>
          </cell>
          <cell r="E40">
            <v>5</v>
          </cell>
          <cell r="F40">
            <v>2000</v>
          </cell>
          <cell r="G40">
            <v>2840</v>
          </cell>
          <cell r="H40">
            <v>0.35</v>
          </cell>
          <cell r="I40">
            <v>0.23</v>
          </cell>
          <cell r="J40">
            <v>0</v>
          </cell>
          <cell r="K40">
            <v>0</v>
          </cell>
          <cell r="L40">
            <v>0.57999999999999996</v>
          </cell>
          <cell r="M40">
            <v>0.35</v>
          </cell>
        </row>
        <row r="41">
          <cell r="A41" t="str">
            <v>E.3.01</v>
          </cell>
          <cell r="B41" t="str">
            <v>BETONEIRA DE 320 L</v>
          </cell>
          <cell r="C41">
            <v>7</v>
          </cell>
          <cell r="D41" t="str">
            <v>D</v>
          </cell>
          <cell r="E41">
            <v>6</v>
          </cell>
          <cell r="F41">
            <v>1750</v>
          </cell>
          <cell r="G41">
            <v>3500</v>
          </cell>
          <cell r="H41">
            <v>0.52</v>
          </cell>
          <cell r="I41">
            <v>0.24</v>
          </cell>
          <cell r="J41">
            <v>0.62</v>
          </cell>
          <cell r="K41">
            <v>0</v>
          </cell>
          <cell r="L41">
            <v>1.38</v>
          </cell>
          <cell r="M41">
            <v>0.52</v>
          </cell>
        </row>
        <row r="42">
          <cell r="A42" t="str">
            <v>E.3.02</v>
          </cell>
          <cell r="B42" t="str">
            <v>BETONEIRA DE 320 L</v>
          </cell>
          <cell r="C42">
            <v>4</v>
          </cell>
          <cell r="D42" t="str">
            <v>E</v>
          </cell>
          <cell r="E42">
            <v>6</v>
          </cell>
          <cell r="F42">
            <v>1750</v>
          </cell>
          <cell r="G42">
            <v>679</v>
          </cell>
          <cell r="H42">
            <v>0.09</v>
          </cell>
          <cell r="I42">
            <v>0.04</v>
          </cell>
          <cell r="J42">
            <v>0.47</v>
          </cell>
          <cell r="K42">
            <v>0</v>
          </cell>
          <cell r="L42">
            <v>0.6</v>
          </cell>
          <cell r="M42">
            <v>0.09</v>
          </cell>
        </row>
        <row r="43">
          <cell r="A43" t="str">
            <v>E.3.03</v>
          </cell>
          <cell r="B43" t="str">
            <v>BETONEIRA DE 750 L</v>
          </cell>
          <cell r="C43">
            <v>9</v>
          </cell>
          <cell r="D43" t="str">
            <v>E</v>
          </cell>
          <cell r="E43">
            <v>6</v>
          </cell>
          <cell r="F43">
            <v>1750</v>
          </cell>
          <cell r="G43">
            <v>12323</v>
          </cell>
          <cell r="H43">
            <v>1.54</v>
          </cell>
          <cell r="I43">
            <v>0.7</v>
          </cell>
          <cell r="J43">
            <v>1.05</v>
          </cell>
          <cell r="K43">
            <v>0</v>
          </cell>
          <cell r="L43">
            <v>3.29</v>
          </cell>
          <cell r="M43">
            <v>1.54</v>
          </cell>
        </row>
        <row r="44">
          <cell r="A44" t="str">
            <v>E.3.04</v>
          </cell>
          <cell r="B44" t="str">
            <v>CARRINHO DE MAO 80 L</v>
          </cell>
          <cell r="C44">
            <v>0</v>
          </cell>
          <cell r="E44">
            <v>1</v>
          </cell>
          <cell r="F44">
            <v>1000</v>
          </cell>
          <cell r="G44">
            <v>35</v>
          </cell>
          <cell r="H44">
            <v>0.04</v>
          </cell>
          <cell r="I44">
            <v>0.02</v>
          </cell>
          <cell r="J44">
            <v>0</v>
          </cell>
          <cell r="K44">
            <v>0</v>
          </cell>
          <cell r="L44">
            <v>0.06</v>
          </cell>
          <cell r="M44">
            <v>0.04</v>
          </cell>
        </row>
        <row r="45">
          <cell r="A45" t="str">
            <v>E.3.05</v>
          </cell>
          <cell r="B45" t="str">
            <v>GERICA A-15</v>
          </cell>
          <cell r="C45">
            <v>0</v>
          </cell>
          <cell r="E45">
            <v>1</v>
          </cell>
          <cell r="F45">
            <v>1000</v>
          </cell>
          <cell r="G45">
            <v>170</v>
          </cell>
          <cell r="H45">
            <v>0.16</v>
          </cell>
          <cell r="I45">
            <v>0.09</v>
          </cell>
          <cell r="J45">
            <v>0</v>
          </cell>
          <cell r="K45">
            <v>0</v>
          </cell>
          <cell r="L45">
            <v>0.24</v>
          </cell>
          <cell r="M45">
            <v>0.16</v>
          </cell>
        </row>
        <row r="46">
          <cell r="A46" t="str">
            <v>E.3.06</v>
          </cell>
          <cell r="B46" t="str">
            <v>VIBRADOR DE IMERSAO P/CONCRETO</v>
          </cell>
          <cell r="C46">
            <v>2</v>
          </cell>
          <cell r="D46" t="str">
            <v>E</v>
          </cell>
          <cell r="E46">
            <v>7</v>
          </cell>
          <cell r="F46">
            <v>1250</v>
          </cell>
          <cell r="G46">
            <v>950</v>
          </cell>
          <cell r="H46">
            <v>0.15</v>
          </cell>
          <cell r="I46">
            <v>0.06</v>
          </cell>
          <cell r="J46">
            <v>0.23</v>
          </cell>
          <cell r="K46">
            <v>0</v>
          </cell>
          <cell r="L46">
            <v>0.44</v>
          </cell>
          <cell r="M46">
            <v>0.15</v>
          </cell>
        </row>
        <row r="47">
          <cell r="A47" t="str">
            <v>E.3.07</v>
          </cell>
          <cell r="B47" t="str">
            <v>INST. FAB. TUBOS  CONC.-D=20CM</v>
          </cell>
          <cell r="C47">
            <v>2</v>
          </cell>
          <cell r="D47" t="str">
            <v>E</v>
          </cell>
          <cell r="E47">
            <v>5</v>
          </cell>
          <cell r="F47">
            <v>1200</v>
          </cell>
          <cell r="G47">
            <v>4377</v>
          </cell>
          <cell r="H47">
            <v>0.9</v>
          </cell>
          <cell r="I47">
            <v>0.44</v>
          </cell>
          <cell r="J47">
            <v>0.23</v>
          </cell>
          <cell r="K47">
            <v>0</v>
          </cell>
          <cell r="L47">
            <v>1.57</v>
          </cell>
          <cell r="M47">
            <v>0.9</v>
          </cell>
        </row>
        <row r="48">
          <cell r="A48" t="str">
            <v>E.3.08</v>
          </cell>
          <cell r="B48" t="str">
            <v>INST. FAB. TUBOS  CONC.-D=30CM</v>
          </cell>
          <cell r="C48">
            <v>2</v>
          </cell>
          <cell r="D48" t="str">
            <v>E</v>
          </cell>
          <cell r="E48">
            <v>5</v>
          </cell>
          <cell r="F48">
            <v>1200</v>
          </cell>
          <cell r="G48">
            <v>4526</v>
          </cell>
          <cell r="H48">
            <v>0.93</v>
          </cell>
          <cell r="I48">
            <v>0.45</v>
          </cell>
          <cell r="J48">
            <v>0.23</v>
          </cell>
          <cell r="K48">
            <v>0</v>
          </cell>
          <cell r="L48">
            <v>1.61</v>
          </cell>
          <cell r="M48">
            <v>0.93</v>
          </cell>
        </row>
        <row r="49">
          <cell r="A49" t="str">
            <v>E.3.09</v>
          </cell>
          <cell r="B49" t="str">
            <v>INST. FAB. TUBOS  CONC.-D=40CM</v>
          </cell>
          <cell r="C49">
            <v>2</v>
          </cell>
          <cell r="D49" t="str">
            <v>E</v>
          </cell>
          <cell r="E49">
            <v>5</v>
          </cell>
          <cell r="F49">
            <v>1200</v>
          </cell>
          <cell r="G49">
            <v>4869</v>
          </cell>
          <cell r="H49">
            <v>1</v>
          </cell>
          <cell r="I49">
            <v>0.49</v>
          </cell>
          <cell r="J49">
            <v>0.23</v>
          </cell>
          <cell r="K49">
            <v>0</v>
          </cell>
          <cell r="L49">
            <v>1.72</v>
          </cell>
          <cell r="M49">
            <v>1</v>
          </cell>
        </row>
        <row r="50">
          <cell r="A50" t="str">
            <v>E.3.10</v>
          </cell>
          <cell r="B50" t="str">
            <v>INST. FAB. TUBOS  CONC.-D=60CM</v>
          </cell>
          <cell r="C50">
            <v>2</v>
          </cell>
          <cell r="D50" t="str">
            <v>E</v>
          </cell>
          <cell r="E50">
            <v>5</v>
          </cell>
          <cell r="F50">
            <v>1200</v>
          </cell>
          <cell r="G50">
            <v>5538</v>
          </cell>
          <cell r="H50">
            <v>1.1299999999999999</v>
          </cell>
          <cell r="I50">
            <v>0.55000000000000004</v>
          </cell>
          <cell r="J50">
            <v>0.23</v>
          </cell>
          <cell r="K50">
            <v>0</v>
          </cell>
          <cell r="L50">
            <v>1.92</v>
          </cell>
          <cell r="M50">
            <v>1.1299999999999999</v>
          </cell>
        </row>
        <row r="51">
          <cell r="A51" t="str">
            <v>E.3.11</v>
          </cell>
          <cell r="B51" t="str">
            <v>INST. FAB. TUBOS  CONC.-D=80CM</v>
          </cell>
          <cell r="C51">
            <v>2</v>
          </cell>
          <cell r="D51" t="str">
            <v>E</v>
          </cell>
          <cell r="E51">
            <v>5</v>
          </cell>
          <cell r="F51">
            <v>1200</v>
          </cell>
          <cell r="G51">
            <v>6136</v>
          </cell>
          <cell r="H51">
            <v>1.26</v>
          </cell>
          <cell r="I51">
            <v>0.61</v>
          </cell>
          <cell r="J51">
            <v>0.23</v>
          </cell>
          <cell r="K51">
            <v>0</v>
          </cell>
          <cell r="L51">
            <v>2.1</v>
          </cell>
          <cell r="M51">
            <v>1.26</v>
          </cell>
        </row>
        <row r="52">
          <cell r="A52" t="str">
            <v>E.3.12</v>
          </cell>
          <cell r="B52" t="str">
            <v>INST. FAB. TUBOS  CONC.-D=100CM</v>
          </cell>
          <cell r="C52">
            <v>2</v>
          </cell>
          <cell r="D52" t="str">
            <v>E</v>
          </cell>
          <cell r="E52">
            <v>5</v>
          </cell>
          <cell r="F52">
            <v>1200</v>
          </cell>
          <cell r="G52">
            <v>6533</v>
          </cell>
          <cell r="H52">
            <v>1.34</v>
          </cell>
          <cell r="I52">
            <v>0.65</v>
          </cell>
          <cell r="J52">
            <v>0.23</v>
          </cell>
          <cell r="K52">
            <v>0</v>
          </cell>
          <cell r="L52">
            <v>2.2200000000000002</v>
          </cell>
          <cell r="M52">
            <v>1.34</v>
          </cell>
        </row>
        <row r="53">
          <cell r="A53" t="str">
            <v>E.3.13</v>
          </cell>
          <cell r="B53" t="str">
            <v>INST. FAB. TUBOS  CONC.-D=120CM</v>
          </cell>
          <cell r="C53">
            <v>2</v>
          </cell>
          <cell r="D53" t="str">
            <v>E</v>
          </cell>
          <cell r="E53">
            <v>5</v>
          </cell>
          <cell r="F53">
            <v>1200</v>
          </cell>
          <cell r="G53">
            <v>7502</v>
          </cell>
          <cell r="H53">
            <v>1.54</v>
          </cell>
          <cell r="I53">
            <v>0.75</v>
          </cell>
          <cell r="J53">
            <v>0.23</v>
          </cell>
          <cell r="K53">
            <v>0</v>
          </cell>
          <cell r="L53">
            <v>2.52</v>
          </cell>
          <cell r="M53">
            <v>1.54</v>
          </cell>
        </row>
        <row r="54">
          <cell r="A54" t="str">
            <v>E.3.14</v>
          </cell>
          <cell r="B54" t="str">
            <v>INST. FAB. TUBOS  CONC.-D=150CM</v>
          </cell>
          <cell r="C54">
            <v>2</v>
          </cell>
          <cell r="D54" t="str">
            <v>E</v>
          </cell>
          <cell r="E54">
            <v>5</v>
          </cell>
          <cell r="F54">
            <v>1200</v>
          </cell>
          <cell r="G54">
            <v>7946</v>
          </cell>
          <cell r="H54">
            <v>1.63</v>
          </cell>
          <cell r="I54">
            <v>0.79</v>
          </cell>
          <cell r="J54">
            <v>0.23</v>
          </cell>
          <cell r="K54">
            <v>0</v>
          </cell>
          <cell r="L54">
            <v>2.66</v>
          </cell>
          <cell r="M54">
            <v>1.63</v>
          </cell>
        </row>
        <row r="55">
          <cell r="A55" t="str">
            <v>E.4.02</v>
          </cell>
          <cell r="B55" t="str">
            <v>CAMINHAO CARROCERIA MADEIRA 15 T</v>
          </cell>
          <cell r="C55">
            <v>135</v>
          </cell>
          <cell r="D55" t="str">
            <v>D</v>
          </cell>
          <cell r="E55">
            <v>8</v>
          </cell>
          <cell r="F55">
            <v>2000</v>
          </cell>
          <cell r="G55">
            <v>95939</v>
          </cell>
          <cell r="H55">
            <v>7.9</v>
          </cell>
          <cell r="I55">
            <v>4.8</v>
          </cell>
          <cell r="J55">
            <v>12.05</v>
          </cell>
          <cell r="K55">
            <v>3.71</v>
          </cell>
          <cell r="L55">
            <v>28.1</v>
          </cell>
          <cell r="M55">
            <v>11.24</v>
          </cell>
        </row>
        <row r="56">
          <cell r="A56" t="str">
            <v>E.4.03</v>
          </cell>
          <cell r="B56" t="str">
            <v>CAMINHAO BASCULANTE 6 M3(10,5 T)</v>
          </cell>
          <cell r="C56">
            <v>150</v>
          </cell>
          <cell r="D56" t="str">
            <v>D</v>
          </cell>
          <cell r="E56">
            <v>7</v>
          </cell>
          <cell r="F56">
            <v>2000</v>
          </cell>
          <cell r="G56">
            <v>80661</v>
          </cell>
          <cell r="H56">
            <v>7.99</v>
          </cell>
          <cell r="I56">
            <v>5.15</v>
          </cell>
          <cell r="J56">
            <v>13.39</v>
          </cell>
          <cell r="K56">
            <v>3.71</v>
          </cell>
          <cell r="L56">
            <v>29.87</v>
          </cell>
          <cell r="M56">
            <v>11.33</v>
          </cell>
        </row>
        <row r="57">
          <cell r="A57" t="str">
            <v>E.4.04</v>
          </cell>
          <cell r="B57" t="str">
            <v>CAMINHAO BASCULANTE 10 M3 (15 T)</v>
          </cell>
          <cell r="C57">
            <v>135</v>
          </cell>
          <cell r="D57" t="str">
            <v>D</v>
          </cell>
          <cell r="E57">
            <v>7</v>
          </cell>
          <cell r="F57">
            <v>2000</v>
          </cell>
          <cell r="G57">
            <v>103403</v>
          </cell>
          <cell r="H57">
            <v>9.5299999999999994</v>
          </cell>
          <cell r="I57">
            <v>6.15</v>
          </cell>
          <cell r="J57">
            <v>12.05</v>
          </cell>
          <cell r="K57">
            <v>3.71</v>
          </cell>
          <cell r="L57">
            <v>31.07</v>
          </cell>
          <cell r="M57">
            <v>12.87</v>
          </cell>
        </row>
        <row r="58">
          <cell r="A58" t="str">
            <v>E.4.05</v>
          </cell>
          <cell r="B58" t="str">
            <v>CAMINHAO BASC. P/ ROCHA 10 M3</v>
          </cell>
          <cell r="C58">
            <v>135</v>
          </cell>
          <cell r="D58" t="str">
            <v>D</v>
          </cell>
          <cell r="E58">
            <v>7</v>
          </cell>
          <cell r="F58">
            <v>2000</v>
          </cell>
          <cell r="G58">
            <v>103403</v>
          </cell>
          <cell r="H58">
            <v>9.5299999999999994</v>
          </cell>
          <cell r="I58">
            <v>6.15</v>
          </cell>
          <cell r="J58">
            <v>12.05</v>
          </cell>
          <cell r="K58">
            <v>3.71</v>
          </cell>
          <cell r="L58">
            <v>31.07</v>
          </cell>
          <cell r="M58">
            <v>12.87</v>
          </cell>
        </row>
        <row r="59">
          <cell r="A59" t="str">
            <v>E.4.06</v>
          </cell>
          <cell r="B59" t="str">
            <v>CAMINHAO TANQUE 6000 L</v>
          </cell>
          <cell r="C59">
            <v>150</v>
          </cell>
          <cell r="D59" t="str">
            <v>D</v>
          </cell>
          <cell r="E59">
            <v>8</v>
          </cell>
          <cell r="F59">
            <v>2000</v>
          </cell>
          <cell r="G59">
            <v>78694</v>
          </cell>
          <cell r="H59">
            <v>7.28</v>
          </cell>
          <cell r="I59">
            <v>3.93</v>
          </cell>
          <cell r="J59">
            <v>13.39</v>
          </cell>
          <cell r="K59">
            <v>3.71</v>
          </cell>
          <cell r="L59">
            <v>27.95</v>
          </cell>
          <cell r="M59">
            <v>10.62</v>
          </cell>
        </row>
        <row r="60">
          <cell r="A60" t="str">
            <v>E.4.07</v>
          </cell>
          <cell r="B60" t="str">
            <v>CAMINHAO TANQUE 10000 L</v>
          </cell>
          <cell r="C60">
            <v>135</v>
          </cell>
          <cell r="D60" t="str">
            <v>D</v>
          </cell>
          <cell r="E60">
            <v>8</v>
          </cell>
          <cell r="F60">
            <v>2000</v>
          </cell>
          <cell r="G60">
            <v>100139</v>
          </cell>
          <cell r="H60">
            <v>8.3000000000000007</v>
          </cell>
          <cell r="I60">
            <v>4.49</v>
          </cell>
          <cell r="J60">
            <v>12.05</v>
          </cell>
          <cell r="K60">
            <v>3.71</v>
          </cell>
          <cell r="L60">
            <v>28.18</v>
          </cell>
          <cell r="M60">
            <v>11.64</v>
          </cell>
        </row>
        <row r="61">
          <cell r="A61" t="str">
            <v>E.5.01</v>
          </cell>
          <cell r="B61" t="str">
            <v>GRUPO GERADOR 40 KVA</v>
          </cell>
          <cell r="C61">
            <v>41</v>
          </cell>
          <cell r="D61" t="str">
            <v>D</v>
          </cell>
          <cell r="E61">
            <v>10</v>
          </cell>
          <cell r="F61">
            <v>2000</v>
          </cell>
          <cell r="G61">
            <v>21000</v>
          </cell>
          <cell r="H61">
            <v>0.99</v>
          </cell>
          <cell r="I61">
            <v>0.3</v>
          </cell>
          <cell r="J61">
            <v>3.66</v>
          </cell>
          <cell r="K61">
            <v>0</v>
          </cell>
          <cell r="L61">
            <v>4.95</v>
          </cell>
          <cell r="M61">
            <v>0.99</v>
          </cell>
        </row>
        <row r="62">
          <cell r="A62" t="str">
            <v>E.5.02</v>
          </cell>
          <cell r="B62" t="str">
            <v>GRUPO GERADOR 140 KVA</v>
          </cell>
          <cell r="C62">
            <v>132</v>
          </cell>
          <cell r="D62" t="str">
            <v>D</v>
          </cell>
          <cell r="E62">
            <v>10</v>
          </cell>
          <cell r="F62">
            <v>2000</v>
          </cell>
          <cell r="G62">
            <v>21000</v>
          </cell>
          <cell r="H62">
            <v>1.74</v>
          </cell>
          <cell r="I62">
            <v>0.53</v>
          </cell>
          <cell r="J62">
            <v>11.78</v>
          </cell>
          <cell r="K62">
            <v>0</v>
          </cell>
          <cell r="L62">
            <v>14.05</v>
          </cell>
          <cell r="M62">
            <v>1.74</v>
          </cell>
        </row>
        <row r="63">
          <cell r="A63" t="str">
            <v>E.5.03</v>
          </cell>
          <cell r="B63" t="str">
            <v>GRUPO GERADOR 180 KVA</v>
          </cell>
          <cell r="C63">
            <v>158</v>
          </cell>
          <cell r="D63" t="str">
            <v>D</v>
          </cell>
          <cell r="E63">
            <v>10</v>
          </cell>
          <cell r="F63">
            <v>2000</v>
          </cell>
          <cell r="G63">
            <v>23000</v>
          </cell>
          <cell r="H63">
            <v>1.9</v>
          </cell>
          <cell r="I63">
            <v>0.57999999999999996</v>
          </cell>
          <cell r="J63">
            <v>14.11</v>
          </cell>
          <cell r="K63">
            <v>0</v>
          </cell>
          <cell r="L63">
            <v>16.579999999999998</v>
          </cell>
          <cell r="M63">
            <v>1.9</v>
          </cell>
        </row>
        <row r="64">
          <cell r="A64" t="str">
            <v>E.5.04</v>
          </cell>
          <cell r="B64" t="str">
            <v>GRUPO GERADOR 292 KVA</v>
          </cell>
          <cell r="C64">
            <v>250</v>
          </cell>
          <cell r="D64" t="str">
            <v>D</v>
          </cell>
          <cell r="E64">
            <v>10</v>
          </cell>
          <cell r="F64">
            <v>2000</v>
          </cell>
          <cell r="G64">
            <v>33000</v>
          </cell>
          <cell r="H64">
            <v>2.73</v>
          </cell>
          <cell r="I64">
            <v>0.83</v>
          </cell>
          <cell r="J64">
            <v>22.32</v>
          </cell>
          <cell r="K64">
            <v>0</v>
          </cell>
          <cell r="L64">
            <v>25.88</v>
          </cell>
          <cell r="M64">
            <v>2.73</v>
          </cell>
        </row>
        <row r="65">
          <cell r="A65" t="str">
            <v>E.5.05</v>
          </cell>
          <cell r="B65" t="str">
            <v>GRUPO GERADOR 9 / 10 KVA</v>
          </cell>
          <cell r="C65">
            <v>11</v>
          </cell>
          <cell r="D65" t="str">
            <v>D</v>
          </cell>
          <cell r="E65">
            <v>10</v>
          </cell>
          <cell r="F65">
            <v>2000</v>
          </cell>
          <cell r="G65">
            <v>12846</v>
          </cell>
          <cell r="H65">
            <v>0.93</v>
          </cell>
          <cell r="I65">
            <v>0.28000000000000003</v>
          </cell>
          <cell r="J65">
            <v>0.98</v>
          </cell>
          <cell r="K65">
            <v>0</v>
          </cell>
          <cell r="L65">
            <v>2.19</v>
          </cell>
          <cell r="M65">
            <v>0.93</v>
          </cell>
        </row>
        <row r="66">
          <cell r="A66" t="str">
            <v>E.9.01</v>
          </cell>
          <cell r="B66" t="str">
            <v>CAMPANULA DE AR COMPRIMIDO(3M3)</v>
          </cell>
          <cell r="C66">
            <v>0</v>
          </cell>
          <cell r="E66">
            <v>11</v>
          </cell>
          <cell r="F66">
            <v>1250</v>
          </cell>
          <cell r="G66">
            <v>28075</v>
          </cell>
          <cell r="H66">
            <v>3.91</v>
          </cell>
          <cell r="I66">
            <v>1.1200000000000001</v>
          </cell>
          <cell r="J66">
            <v>0</v>
          </cell>
          <cell r="K66">
            <v>0</v>
          </cell>
          <cell r="L66">
            <v>5.03</v>
          </cell>
          <cell r="M66">
            <v>3.91</v>
          </cell>
        </row>
        <row r="67">
          <cell r="A67" t="str">
            <v>E.9.02</v>
          </cell>
          <cell r="B67" t="str">
            <v>BATE ESTACAS DE GRAVIDADE 500KG</v>
          </cell>
          <cell r="C67">
            <v>10</v>
          </cell>
          <cell r="D67" t="str">
            <v>D</v>
          </cell>
          <cell r="E67">
            <v>10</v>
          </cell>
          <cell r="F67">
            <v>1500</v>
          </cell>
          <cell r="G67">
            <v>26565</v>
          </cell>
          <cell r="H67">
            <v>2.78</v>
          </cell>
          <cell r="I67">
            <v>1.34</v>
          </cell>
          <cell r="J67">
            <v>0.89</v>
          </cell>
          <cell r="K67">
            <v>0</v>
          </cell>
          <cell r="L67">
            <v>5.01</v>
          </cell>
          <cell r="M67">
            <v>2.78</v>
          </cell>
        </row>
        <row r="68">
          <cell r="A68" t="str">
            <v>E.9.03</v>
          </cell>
          <cell r="B68" t="str">
            <v>BATE ESTACAS DE GRAVIDADE 3000KG</v>
          </cell>
          <cell r="C68">
            <v>134</v>
          </cell>
          <cell r="D68" t="str">
            <v>D</v>
          </cell>
          <cell r="E68">
            <v>10</v>
          </cell>
          <cell r="F68">
            <v>1500</v>
          </cell>
          <cell r="G68">
            <v>168305</v>
          </cell>
          <cell r="H68">
            <v>17.61</v>
          </cell>
          <cell r="I68">
            <v>8.51</v>
          </cell>
          <cell r="J68">
            <v>11.96</v>
          </cell>
          <cell r="K68">
            <v>0</v>
          </cell>
          <cell r="L68">
            <v>38.08</v>
          </cell>
          <cell r="M68">
            <v>17.61</v>
          </cell>
        </row>
        <row r="69">
          <cell r="A69" t="str">
            <v>E.9.04</v>
          </cell>
          <cell r="B69" t="str">
            <v>SERRA CIRCULAR DE 8"</v>
          </cell>
          <cell r="C69">
            <v>4</v>
          </cell>
          <cell r="D69" t="str">
            <v>E</v>
          </cell>
          <cell r="E69">
            <v>8</v>
          </cell>
          <cell r="F69">
            <v>2000</v>
          </cell>
          <cell r="G69">
            <v>900</v>
          </cell>
          <cell r="H69">
            <v>7.0000000000000007E-2</v>
          </cell>
          <cell r="I69">
            <v>0.02</v>
          </cell>
          <cell r="J69">
            <v>0.47</v>
          </cell>
          <cell r="K69">
            <v>0</v>
          </cell>
          <cell r="L69">
            <v>0.56000000000000005</v>
          </cell>
          <cell r="M69">
            <v>7.0000000000000007E-2</v>
          </cell>
        </row>
        <row r="70">
          <cell r="A70" t="str">
            <v>E.9.05</v>
          </cell>
          <cell r="B70" t="str">
            <v>TALHA GUINCHO MANUAL PARA 4T</v>
          </cell>
          <cell r="C70">
            <v>0</v>
          </cell>
          <cell r="E70">
            <v>11</v>
          </cell>
          <cell r="F70">
            <v>1250</v>
          </cell>
          <cell r="G70">
            <v>3151.5</v>
          </cell>
          <cell r="H70">
            <v>0.39</v>
          </cell>
          <cell r="I70">
            <v>0.11</v>
          </cell>
          <cell r="J70">
            <v>0</v>
          </cell>
          <cell r="K70">
            <v>0</v>
          </cell>
          <cell r="L70">
            <v>0.51</v>
          </cell>
          <cell r="M70">
            <v>0.39</v>
          </cell>
        </row>
        <row r="71">
          <cell r="A71" t="str">
            <v>E.9.06</v>
          </cell>
          <cell r="B71" t="str">
            <v>SOQUETE VIBRATORIO</v>
          </cell>
          <cell r="C71">
            <v>2</v>
          </cell>
          <cell r="D71" t="str">
            <v>G</v>
          </cell>
          <cell r="E71">
            <v>9</v>
          </cell>
          <cell r="F71">
            <v>1000</v>
          </cell>
          <cell r="G71">
            <v>3976</v>
          </cell>
          <cell r="H71">
            <v>0.68</v>
          </cell>
          <cell r="I71">
            <v>0.35</v>
          </cell>
          <cell r="J71">
            <v>0.41</v>
          </cell>
          <cell r="K71">
            <v>0</v>
          </cell>
          <cell r="L71">
            <v>1.43</v>
          </cell>
          <cell r="M71">
            <v>0.68</v>
          </cell>
        </row>
        <row r="72">
          <cell r="A72" t="str">
            <v>E.9.07</v>
          </cell>
          <cell r="B72" t="str">
            <v>CONJUNTO MOTO-BOMBA</v>
          </cell>
          <cell r="C72">
            <v>11</v>
          </cell>
          <cell r="D72" t="str">
            <v>G</v>
          </cell>
          <cell r="E72">
            <v>8</v>
          </cell>
          <cell r="F72">
            <v>1250</v>
          </cell>
          <cell r="G72">
            <v>12500</v>
          </cell>
          <cell r="H72">
            <v>1.85</v>
          </cell>
          <cell r="I72">
            <v>0.63</v>
          </cell>
          <cell r="J72">
            <v>2.2400000000000002</v>
          </cell>
          <cell r="K72">
            <v>0</v>
          </cell>
          <cell r="L72">
            <v>4.72</v>
          </cell>
          <cell r="M72">
            <v>1.85</v>
          </cell>
        </row>
        <row r="73">
          <cell r="A73" t="str">
            <v>E.9.08</v>
          </cell>
          <cell r="B73" t="str">
            <v>MAQ.DE DEMARC. DE FAIXAS AUTOPROP.</v>
          </cell>
          <cell r="C73">
            <v>44</v>
          </cell>
          <cell r="D73" t="str">
            <v>D</v>
          </cell>
          <cell r="E73">
            <v>10</v>
          </cell>
          <cell r="F73">
            <v>1250</v>
          </cell>
          <cell r="G73">
            <v>98400</v>
          </cell>
          <cell r="H73">
            <v>13.04</v>
          </cell>
          <cell r="I73">
            <v>6.3</v>
          </cell>
          <cell r="J73">
            <v>3.93</v>
          </cell>
          <cell r="K73">
            <v>4.45</v>
          </cell>
          <cell r="L73">
            <v>27.27</v>
          </cell>
          <cell r="M73">
            <v>17.04</v>
          </cell>
        </row>
        <row r="74">
          <cell r="A74" t="str">
            <v>E.9.09</v>
          </cell>
          <cell r="B74" t="str">
            <v>EQUIP. P/ HIDROSSEMEADURA (5500L)</v>
          </cell>
          <cell r="C74">
            <v>100</v>
          </cell>
          <cell r="D74" t="str">
            <v>D</v>
          </cell>
          <cell r="E74">
            <v>7</v>
          </cell>
          <cell r="F74">
            <v>1500</v>
          </cell>
          <cell r="G74">
            <v>116410</v>
          </cell>
          <cell r="H74">
            <v>18.149999999999999</v>
          </cell>
          <cell r="I74">
            <v>10.41</v>
          </cell>
          <cell r="J74">
            <v>8.93</v>
          </cell>
          <cell r="K74">
            <v>4.45</v>
          </cell>
          <cell r="L74">
            <v>41.49</v>
          </cell>
          <cell r="M74">
            <v>22.16</v>
          </cell>
        </row>
        <row r="75">
          <cell r="A75" t="str">
            <v>E.9.10</v>
          </cell>
          <cell r="B75" t="str">
            <v>ESMERILHADEIRA DE DISCO</v>
          </cell>
          <cell r="C75">
            <v>2</v>
          </cell>
          <cell r="D75" t="str">
            <v>E</v>
          </cell>
          <cell r="E75">
            <v>8</v>
          </cell>
          <cell r="F75">
            <v>1250</v>
          </cell>
          <cell r="G75">
            <v>313</v>
          </cell>
          <cell r="H75">
            <v>0.05</v>
          </cell>
          <cell r="I75">
            <v>0.02</v>
          </cell>
          <cell r="J75">
            <v>0.23</v>
          </cell>
          <cell r="K75">
            <v>3.71</v>
          </cell>
          <cell r="L75">
            <v>3.64</v>
          </cell>
          <cell r="M75">
            <v>3.39</v>
          </cell>
        </row>
        <row r="76">
          <cell r="A76" t="str">
            <v>E.9.11</v>
          </cell>
          <cell r="B76" t="str">
            <v>TRIPE/SONDA MACH 850 MOTOR AGRALE</v>
          </cell>
          <cell r="C76">
            <v>22</v>
          </cell>
          <cell r="D76" t="str">
            <v>D</v>
          </cell>
          <cell r="E76">
            <v>4</v>
          </cell>
          <cell r="F76">
            <v>5000</v>
          </cell>
          <cell r="G76">
            <v>31518</v>
          </cell>
          <cell r="H76">
            <v>1.68</v>
          </cell>
          <cell r="I76">
            <v>1.17</v>
          </cell>
          <cell r="J76">
            <v>1.96</v>
          </cell>
          <cell r="K76">
            <v>3.71</v>
          </cell>
          <cell r="L76">
            <v>8.16</v>
          </cell>
          <cell r="M76">
            <v>5.0199999999999996</v>
          </cell>
        </row>
        <row r="77">
          <cell r="A77" t="str">
            <v>E.9.12</v>
          </cell>
          <cell r="B77" t="str">
            <v>FURADEIRA ELET.DE IMPACTO-1184</v>
          </cell>
          <cell r="C77">
            <v>1</v>
          </cell>
          <cell r="D77" t="str">
            <v>E</v>
          </cell>
          <cell r="E77">
            <v>8</v>
          </cell>
          <cell r="F77">
            <v>1250</v>
          </cell>
          <cell r="G77">
            <v>288</v>
          </cell>
          <cell r="H77">
            <v>0.04</v>
          </cell>
          <cell r="I77">
            <v>0.01</v>
          </cell>
          <cell r="J77">
            <v>0.12</v>
          </cell>
          <cell r="K77">
            <v>3.71</v>
          </cell>
          <cell r="L77">
            <v>3.51</v>
          </cell>
          <cell r="M77">
            <v>3.38</v>
          </cell>
        </row>
        <row r="78">
          <cell r="A78" t="str">
            <v>F.8.01</v>
          </cell>
          <cell r="B78" t="str">
            <v>BOMBA HIDRAULICA DE ALTA PRESSAO</v>
          </cell>
          <cell r="C78">
            <v>0</v>
          </cell>
          <cell r="D78" t="str">
            <v>N</v>
          </cell>
          <cell r="E78">
            <v>8</v>
          </cell>
          <cell r="F78">
            <v>8</v>
          </cell>
          <cell r="G78">
            <v>136.16999999999999</v>
          </cell>
          <cell r="H78">
            <v>0</v>
          </cell>
          <cell r="I78">
            <v>0</v>
          </cell>
          <cell r="J78">
            <v>0</v>
          </cell>
          <cell r="K78">
            <v>0</v>
          </cell>
          <cell r="L78">
            <v>11.93</v>
          </cell>
          <cell r="M78">
            <v>11.93</v>
          </cell>
        </row>
        <row r="79">
          <cell r="A79" t="str">
            <v>F.8.02</v>
          </cell>
          <cell r="B79" t="str">
            <v>BOMBA ELET. PARA INJECAO DE NATA</v>
          </cell>
          <cell r="C79">
            <v>0</v>
          </cell>
          <cell r="D79" t="str">
            <v>N</v>
          </cell>
          <cell r="E79">
            <v>8</v>
          </cell>
          <cell r="F79">
            <v>8</v>
          </cell>
          <cell r="G79">
            <v>268.72000000000003</v>
          </cell>
          <cell r="H79">
            <v>0</v>
          </cell>
          <cell r="I79">
            <v>0</v>
          </cell>
          <cell r="J79">
            <v>0</v>
          </cell>
          <cell r="K79">
            <v>0</v>
          </cell>
          <cell r="L79">
            <v>13.72</v>
          </cell>
          <cell r="M79">
            <v>13.72</v>
          </cell>
        </row>
        <row r="80">
          <cell r="A80" t="str">
            <v>F.8.03</v>
          </cell>
          <cell r="B80" t="str">
            <v>MACACO P/ PROT. FREYSSINET K101</v>
          </cell>
          <cell r="C80">
            <v>0</v>
          </cell>
          <cell r="D80" t="str">
            <v>N</v>
          </cell>
          <cell r="E80">
            <v>8</v>
          </cell>
          <cell r="F80">
            <v>8</v>
          </cell>
          <cell r="G80">
            <v>135.9</v>
          </cell>
          <cell r="H80">
            <v>0</v>
          </cell>
          <cell r="I80">
            <v>0</v>
          </cell>
          <cell r="J80">
            <v>0</v>
          </cell>
          <cell r="K80">
            <v>0</v>
          </cell>
          <cell r="L80">
            <v>11.9</v>
          </cell>
          <cell r="M80">
            <v>11.9</v>
          </cell>
        </row>
        <row r="81">
          <cell r="A81" t="str">
            <v>F.8.04</v>
          </cell>
          <cell r="B81" t="str">
            <v>MACACO P/ PROT. FREYSSINET K201</v>
          </cell>
          <cell r="C81">
            <v>0</v>
          </cell>
          <cell r="D81" t="str">
            <v>N</v>
          </cell>
          <cell r="E81">
            <v>8</v>
          </cell>
          <cell r="F81">
            <v>8</v>
          </cell>
          <cell r="G81">
            <v>148</v>
          </cell>
          <cell r="H81">
            <v>0</v>
          </cell>
          <cell r="I81">
            <v>0</v>
          </cell>
          <cell r="J81">
            <v>0</v>
          </cell>
          <cell r="K81">
            <v>0</v>
          </cell>
          <cell r="L81">
            <v>18.5</v>
          </cell>
          <cell r="M81">
            <v>18.5</v>
          </cell>
        </row>
        <row r="82">
          <cell r="A82" t="str">
            <v>F.8.05</v>
          </cell>
          <cell r="B82" t="str">
            <v>MACACO P/ PROT. FREYSSINET S-6</v>
          </cell>
          <cell r="C82">
            <v>0</v>
          </cell>
          <cell r="D82" t="str">
            <v>N</v>
          </cell>
          <cell r="E82">
            <v>8</v>
          </cell>
          <cell r="F82">
            <v>8</v>
          </cell>
          <cell r="G82">
            <v>132.32</v>
          </cell>
          <cell r="H82">
            <v>0</v>
          </cell>
          <cell r="I82">
            <v>0</v>
          </cell>
          <cell r="J82">
            <v>0</v>
          </cell>
          <cell r="K82">
            <v>0</v>
          </cell>
          <cell r="L82">
            <v>11.51</v>
          </cell>
          <cell r="M82">
            <v>11.51</v>
          </cell>
        </row>
        <row r="83">
          <cell r="A83" t="str">
            <v>E.9.13</v>
          </cell>
          <cell r="B83" t="str">
            <v>FRESADORA 1000C</v>
          </cell>
          <cell r="C83">
            <v>367</v>
          </cell>
          <cell r="D83" t="str">
            <v>D</v>
          </cell>
          <cell r="E83">
            <v>6</v>
          </cell>
          <cell r="F83">
            <v>1500</v>
          </cell>
          <cell r="G83">
            <v>343000</v>
          </cell>
          <cell r="K83">
            <v>4.45</v>
          </cell>
        </row>
        <row r="84">
          <cell r="A84" t="str">
            <v>E.9.50</v>
          </cell>
          <cell r="B84" t="str">
            <v>COMPACTADOR A.P. VIBR. CG11</v>
          </cell>
          <cell r="C84">
            <v>9.5579999999999998</v>
          </cell>
          <cell r="D84" t="str">
            <v>D</v>
          </cell>
          <cell r="E84">
            <v>8</v>
          </cell>
          <cell r="F84">
            <v>1750</v>
          </cell>
          <cell r="G84">
            <v>25000</v>
          </cell>
          <cell r="K84">
            <v>0</v>
          </cell>
        </row>
        <row r="85">
          <cell r="A85" t="str">
            <v>E.9.51</v>
          </cell>
          <cell r="B85" t="str">
            <v>GUINDASTE S/PNEUS L.TELESC. 14T</v>
          </cell>
          <cell r="C85">
            <v>88.235294117647101</v>
          </cell>
          <cell r="D85" t="str">
            <v>D</v>
          </cell>
          <cell r="E85">
            <v>10</v>
          </cell>
          <cell r="F85">
            <v>1500</v>
          </cell>
          <cell r="G85">
            <v>120000</v>
          </cell>
          <cell r="K85">
            <v>4.45</v>
          </cell>
        </row>
        <row r="86">
          <cell r="A86" t="str">
            <v>E.9.52</v>
          </cell>
          <cell r="B86" t="str">
            <v>MAQ. CORTAR VERG. SOGEMAT</v>
          </cell>
          <cell r="C86">
            <v>2.9411764705882399</v>
          </cell>
          <cell r="D86" t="str">
            <v>D</v>
          </cell>
          <cell r="E86">
            <v>4</v>
          </cell>
          <cell r="F86">
            <v>1750</v>
          </cell>
          <cell r="G86">
            <v>24830</v>
          </cell>
          <cell r="K86">
            <v>0</v>
          </cell>
        </row>
        <row r="87">
          <cell r="A87" t="str">
            <v>E.9.53</v>
          </cell>
          <cell r="B87" t="str">
            <v>MAQ. DOBRAR VERG. NEUCOUDE</v>
          </cell>
          <cell r="C87">
            <v>2.9411764705882399</v>
          </cell>
          <cell r="D87" t="str">
            <v>D</v>
          </cell>
          <cell r="E87">
            <v>4</v>
          </cell>
          <cell r="F87">
            <v>1750</v>
          </cell>
          <cell r="G87">
            <v>17570</v>
          </cell>
          <cell r="K87">
            <v>0</v>
          </cell>
        </row>
        <row r="88">
          <cell r="A88" t="str">
            <v>E.2.10</v>
          </cell>
          <cell r="B88" t="str">
            <v>MARTELETE</v>
          </cell>
          <cell r="E88">
            <v>3</v>
          </cell>
          <cell r="F88">
            <v>2000</v>
          </cell>
          <cell r="G88">
            <v>2584</v>
          </cell>
          <cell r="K88">
            <v>0</v>
          </cell>
        </row>
        <row r="89">
          <cell r="A89" t="str">
            <v>E.4.08</v>
          </cell>
          <cell r="B89" t="str">
            <v>CAMINHÃO CARROCERIA FIXA 4T</v>
          </cell>
          <cell r="C89">
            <v>61.764705882352899</v>
          </cell>
          <cell r="D89" t="str">
            <v>D</v>
          </cell>
          <cell r="E89">
            <v>7</v>
          </cell>
          <cell r="F89">
            <v>2000</v>
          </cell>
          <cell r="G89">
            <v>54306</v>
          </cell>
          <cell r="K89">
            <v>3.71</v>
          </cell>
        </row>
        <row r="90">
          <cell r="A90" t="str">
            <v>E.4.16</v>
          </cell>
          <cell r="B90" t="str">
            <v>PICK UP</v>
          </cell>
          <cell r="C90">
            <v>66.176470588235304</v>
          </cell>
          <cell r="D90" t="str">
            <v>D</v>
          </cell>
          <cell r="E90">
            <v>5</v>
          </cell>
          <cell r="F90">
            <v>2000</v>
          </cell>
          <cell r="G90">
            <v>34261</v>
          </cell>
          <cell r="K90">
            <v>3.71</v>
          </cell>
        </row>
        <row r="91">
          <cell r="A91" t="str">
            <v>E.4.00</v>
          </cell>
          <cell r="B91" t="str">
            <v>CAMINHÃO BASCULANTE 5m3 (8,8T)</v>
          </cell>
          <cell r="C91">
            <v>94.117647058823493</v>
          </cell>
          <cell r="D91" t="str">
            <v>D</v>
          </cell>
          <cell r="E91">
            <v>7</v>
          </cell>
          <cell r="F91">
            <v>2000</v>
          </cell>
          <cell r="G91">
            <v>71136</v>
          </cell>
          <cell r="K91">
            <v>3.71</v>
          </cell>
        </row>
        <row r="108">
          <cell r="A108" t="str">
            <v>F.8.06</v>
          </cell>
          <cell r="B108" t="str">
            <v>MACACO P/ PROT. FREYSSINET S-7</v>
          </cell>
          <cell r="C108">
            <v>0</v>
          </cell>
          <cell r="D108" t="str">
            <v>N</v>
          </cell>
          <cell r="E108">
            <v>8</v>
          </cell>
          <cell r="F108">
            <v>8</v>
          </cell>
          <cell r="G108">
            <v>95.43</v>
          </cell>
          <cell r="H108">
            <v>0</v>
          </cell>
          <cell r="I108">
            <v>0</v>
          </cell>
          <cell r="J108">
            <v>0</v>
          </cell>
          <cell r="K108">
            <v>0</v>
          </cell>
          <cell r="L108">
            <v>11.93</v>
          </cell>
          <cell r="M108">
            <v>11.93</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EXE -Orçamento Analitico 446M2"/>
      <sheetName val="Instruções Gerais"/>
      <sheetName val="EXE Cronograma 5m"/>
    </sheetNames>
    <sheetDataSet>
      <sheetData sheetId="0" refreshError="1"/>
      <sheetData sheetId="1">
        <row r="2">
          <cell r="B2" t="str">
            <v>CD CAMBORIÚ - SC</v>
          </cell>
        </row>
      </sheetData>
      <sheetData sheetId="2" refreshError="1"/>
      <sheetData sheetId="3"/>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etícia Malinowski" refreshedDate="45342.778814120371" createdVersion="5" refreshedVersion="5" minRefreshableVersion="3" recordCount="562">
  <cacheSource type="worksheet">
    <worksheetSource ref="A5:O567" sheet="EXE -Orçamento Analitico 446M2"/>
  </cacheSource>
  <cacheFields count="15">
    <cacheField name="Item" numFmtId="0">
      <sharedItems containsString="0" containsBlank="1" containsNumber="1" containsInteger="1" minValue="1" maxValue="542"/>
    </cacheField>
    <cacheField name="COMPRA CBF" numFmtId="0">
      <sharedItems containsBlank="1"/>
    </cacheField>
    <cacheField name="N.o Grupo" numFmtId="0">
      <sharedItems containsBlank="1" containsMixedTypes="1" containsNumber="1" containsInteger="1" minValue="15" maxValue="15" count="31">
        <s v="01"/>
        <s v="01a"/>
        <s v="02"/>
        <s v="04"/>
        <s v="05"/>
        <s v="06"/>
        <s v="Alvenarias"/>
        <s v="Alvenarias Fechamentos e Divisórias"/>
        <s v="50"/>
        <s v="09"/>
        <s v="10"/>
        <s v="12"/>
        <s v="Esquadrias"/>
        <s v="13"/>
        <s v="Sistemas Hidráulicos"/>
        <n v="15"/>
        <s v="16"/>
        <s v="17"/>
        <s v="18"/>
        <s v="19"/>
        <s v="21"/>
        <s v="22"/>
        <s v="24"/>
        <s v="23"/>
        <m/>
        <s v="26"/>
        <s v="27"/>
        <s v="30"/>
        <s v="Urbanização e Serviços externos"/>
        <s v="32"/>
        <s v="37"/>
      </sharedItems>
    </cacheField>
    <cacheField name="Grupo" numFmtId="0">
      <sharedItems count="27">
        <s v="Pré Obra"/>
        <s v="Administração Local e Consumo"/>
        <s v="Assessoria Técnica"/>
        <s v="Serviços Iniciais"/>
        <s v="Infraestrutura"/>
        <s v="Supraestrutura"/>
        <s v="Alvenarias Fechamentos e Divisórias"/>
        <s v="Coberturas"/>
        <s v="Impermeabilização"/>
        <s v="Esquadrias"/>
        <s v="Sistemas Hidráulicos"/>
        <s v="Reservatórios"/>
        <s v="Sistema de Prevenção e Combate a Incêndio"/>
        <s v="Sistemas Elétricos"/>
        <s v="Automação, Sistemas Lógicos e de Telecomunicação"/>
        <s v="Sistema de Proteção Contra Descargas Atmosféricas"/>
        <s v="Ar Condicionado, Ventilação e exaustão"/>
        <s v="Forros"/>
        <s v="Pisos"/>
        <s v="Pinturas"/>
        <s v="Revestimentos de paredes"/>
        <s v="Louças, Metais e Acessórios Sanitários"/>
        <s v="Vidros"/>
        <s v="Urbanização e Serviços externos"/>
        <s v="Serviços Complementares"/>
        <s v="Equipamentos e Serviços Especiais"/>
        <s v="OMISSOS"/>
      </sharedItems>
    </cacheField>
    <cacheField name="Sub Grupo" numFmtId="0">
      <sharedItems/>
    </cacheField>
    <cacheField name="Descrição" numFmtId="0">
      <sharedItems longText="1"/>
    </cacheField>
    <cacheField name="Unidade" numFmtId="0">
      <sharedItems/>
    </cacheField>
    <cacheField name="Quantidade" numFmtId="4">
      <sharedItems containsSemiMixedTypes="0" containsString="0" containsNumber="1" minValue="0.1875" maxValue="12133.7"/>
    </cacheField>
    <cacheField name="Preço Unitário  - MATERIAL" numFmtId="164">
      <sharedItems containsString="0" containsBlank="1" containsNumber="1" minValue="0" maxValue="227225.44"/>
    </cacheField>
    <cacheField name="Preço Unitário  - MÃO DE OBRA" numFmtId="164">
      <sharedItems containsString="0" containsBlank="1" containsNumber="1" minValue="0" maxValue="86452.03"/>
    </cacheField>
    <cacheField name="Preço Unitário  - TOTAL GERAL" numFmtId="164">
      <sharedItems containsSemiMixedTypes="0" containsString="0" containsNumber="1" minValue="0" maxValue="288253.44"/>
    </cacheField>
    <cacheField name="Preço Unitário  - TOTAL MATERIAL" numFmtId="164">
      <sharedItems containsSemiMixedTypes="0" containsString="0" containsNumber="1" minValue="0" maxValue="861555.24000000011"/>
    </cacheField>
    <cacheField name="Preço Unitário  - TOTAL MAO OBRA" numFmtId="164">
      <sharedItems containsSemiMixedTypes="0" containsString="0" containsNumber="1" minValue="0" maxValue="92586.238799999992"/>
    </cacheField>
    <cacheField name="Preço TOTAL GERAL" numFmtId="164">
      <sharedItems containsSemiMixedTypes="0" containsString="0" containsNumber="1" minValue="0" maxValue="890515.08000000007"/>
    </cacheField>
    <cacheField name="OBS"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62">
  <r>
    <n v="1"/>
    <s v="G00"/>
    <x v="0"/>
    <x v="0"/>
    <s v="Legalizações"/>
    <s v="Legalizações e aprovações legais de obras, incluindo Alvará de Construção, CVCO, Habite-se, AVCB etc..."/>
    <s v="vb"/>
    <n v="1"/>
    <n v="0"/>
    <n v="0"/>
    <n v="0"/>
    <n v="0"/>
    <n v="0"/>
    <n v="0"/>
    <s v="CONTRATAÇÃO DIRETA CBF _x000a_(NÃO É ESCOPO DA CONSTRUTURA)_x000a_Considerando a contratação de um despachante local para realizar todos os tramites burocráticos envolvidos, não somente, mas principalmente com o Alvará de Construção e Habite-se (c/ AVCB)"/>
  </r>
  <r>
    <n v="2"/>
    <s v="G01"/>
    <x v="0"/>
    <x v="1"/>
    <s v="Administração Local"/>
    <s v="Administaração Geral dos Itens Contratados diretamente pela CBF_x000a_G00 - Grupo Mayer Legalização Imobiliária_x000a_G02 - Campo de Jogo (gramado sintético incl. Drenagem, irrigação e equip.)_x000a_G07 - Comunicação Visual interna e externa_x000a_G09 - FF&amp;E - Mobiliários e Equipamentos_x0009__x000a_Todos os itens destes grupos serão objeto de contratação DIRETA CBF e devem ser apenas administrados/gerenciados localmente pela Construtora incluindo o apoio na obra para a instalação e/ou cumprimento do escopo contratado."/>
    <s v="vb"/>
    <n v="1"/>
    <n v="227225.44"/>
    <n v="61028"/>
    <n v="288253.44"/>
    <n v="227225.44"/>
    <n v="61028"/>
    <n v="288253.44"/>
    <s v="Valor correspondentes apenas para adminitração dos itens contratados diretamente pela CBF."/>
  </r>
  <r>
    <n v="3"/>
    <s v="G01"/>
    <x v="0"/>
    <x v="1"/>
    <s v="Administração Local"/>
    <s v="Engenheiro civil de obra senior com encargos complementares"/>
    <s v="mês"/>
    <n v="8"/>
    <n v="0"/>
    <n v="11000"/>
    <n v="11000"/>
    <n v="0"/>
    <n v="88000"/>
    <n v="88000"/>
    <s v="equivalente a 8 meses de obras"/>
  </r>
  <r>
    <n v="4"/>
    <s v="G01"/>
    <x v="0"/>
    <x v="1"/>
    <s v="Administração Local"/>
    <s v="Encarregado geral de obras com encargos complementares"/>
    <s v="mês"/>
    <n v="8"/>
    <n v="0"/>
    <n v="0"/>
    <n v="0"/>
    <n v="0"/>
    <n v="0"/>
    <n v="0"/>
    <s v="equivalente a 8 meses de obras"/>
  </r>
  <r>
    <n v="5"/>
    <s v="G01"/>
    <x v="0"/>
    <x v="1"/>
    <s v="Administração Local"/>
    <s v="Topografo com encargos complementares"/>
    <s v="mês"/>
    <n v="3"/>
    <n v="0"/>
    <n v="11232.32"/>
    <n v="11232.32"/>
    <n v="0"/>
    <n v="33696.959999999999"/>
    <n v="33696.959999999999"/>
    <s v="equivalente a 8 meses de obras"/>
  </r>
  <r>
    <n v="6"/>
    <s v="G01"/>
    <x v="0"/>
    <x v="1"/>
    <s v="Administração Local"/>
    <s v="Auxiliar de topógrafo com encargos complementares"/>
    <s v="mês"/>
    <n v="3"/>
    <n v="0"/>
    <n v="0"/>
    <n v="0"/>
    <n v="0"/>
    <n v="0"/>
    <n v="0"/>
    <s v="equivalente a 8 meses de obras"/>
  </r>
  <r>
    <n v="7"/>
    <s v="G01"/>
    <x v="0"/>
    <x v="1"/>
    <s v="Administração Local"/>
    <s v="Almoxarife com encargos complementares"/>
    <s v="mês"/>
    <n v="8"/>
    <n v="0"/>
    <n v="0"/>
    <n v="0"/>
    <n v="0"/>
    <n v="0"/>
    <n v="0"/>
    <s v="equivalente a 8 meses de obras"/>
  </r>
  <r>
    <n v="8"/>
    <s v="G01"/>
    <x v="0"/>
    <x v="1"/>
    <s v="Administração Local"/>
    <s v="Técnico em segurança do trabalho com encargos complementares"/>
    <s v="mês"/>
    <n v="8"/>
    <n v="0"/>
    <n v="5500"/>
    <n v="5500"/>
    <n v="0"/>
    <n v="44000"/>
    <n v="44000"/>
    <s v="equivalente a 8 meses de obras"/>
  </r>
  <r>
    <n v="9"/>
    <s v="G01"/>
    <x v="0"/>
    <x v="1"/>
    <s v="Administração Local"/>
    <s v="Apontador ou apropriador com encargos complementares"/>
    <s v="mês"/>
    <n v="8"/>
    <n v="0"/>
    <n v="0"/>
    <n v="0"/>
    <n v="0"/>
    <n v="0"/>
    <n v="0"/>
    <s v="equivalente a 8 meses de obras"/>
  </r>
  <r>
    <n v="10"/>
    <s v="G01"/>
    <x v="0"/>
    <x v="1"/>
    <s v="Administração Local"/>
    <s v="Auxiliar de escritorio com encargos complementares"/>
    <s v="mês"/>
    <n v="8"/>
    <n v="0"/>
    <n v="0"/>
    <n v="0"/>
    <n v="0"/>
    <n v="0"/>
    <n v="0"/>
    <s v="equivalente a 8 meses de obras"/>
  </r>
  <r>
    <n v="11"/>
    <s v="G01"/>
    <x v="0"/>
    <x v="1"/>
    <s v="Administração Local"/>
    <s v="Vigia noturno com encargos complementares (ver observações)"/>
    <s v="mês"/>
    <n v="8"/>
    <n v="0"/>
    <n v="1350"/>
    <n v="1350"/>
    <n v="0"/>
    <n v="10800"/>
    <n v="10800"/>
    <s v="equivalente a 8 meses de obras. Cabe a construtora avaliar a necessidade do grau de segurança da obra, se haverá ou não necessidade de segurança armada. Segurança patrimonial é de responsabilidade da Construtora contratada"/>
  </r>
  <r>
    <n v="12"/>
    <s v="G01"/>
    <x v="0"/>
    <x v="1"/>
    <s v="Administração Local"/>
    <s v="Vigia diurno com encargos complementares (ver observações)"/>
    <s v="mês"/>
    <n v="8"/>
    <n v="0"/>
    <n v="1350"/>
    <n v="1350"/>
    <n v="0"/>
    <n v="10800"/>
    <n v="10800"/>
    <s v="equivalente a 8 meses de obras. Cabe a construtora avaliar a necessidade do grau de segurança da obra, se haverá ou não necessidade de segurança armada. Segurança patrimonial é de responsabilidade da Construtora contratada"/>
  </r>
  <r>
    <n v="13"/>
    <s v="G01"/>
    <x v="0"/>
    <x v="1"/>
    <s v="Administração Local"/>
    <s v="Ajudante de pedreiro com encargos complementares"/>
    <s v="h"/>
    <n v="1760"/>
    <n v="0"/>
    <n v="0"/>
    <n v="0"/>
    <n v="0"/>
    <n v="0"/>
    <n v="0"/>
    <s v="equivalente a 8 meses de obras - Mantutenção Canteiro e Serviços Gerais"/>
  </r>
  <r>
    <n v="14"/>
    <s v="G01"/>
    <x v="0"/>
    <x v="1"/>
    <s v="Administração Local"/>
    <s v="Eletricista com encargos complementares"/>
    <s v="h"/>
    <n v="1760"/>
    <n v="0"/>
    <n v="2.4"/>
    <n v="2.4"/>
    <n v="0"/>
    <n v="4224"/>
    <n v="4224"/>
    <s v="equivalente a 8 meses de obras - Mantutenção Canteiro e Serviços Gerais"/>
  </r>
  <r>
    <n v="15"/>
    <s v="G01"/>
    <x v="0"/>
    <x v="1"/>
    <s v="Administração Local"/>
    <s v="Carpinteiro de esquadria com encargos complementares"/>
    <s v="h"/>
    <n v="1760"/>
    <n v="0"/>
    <n v="0"/>
    <n v="0"/>
    <n v="0"/>
    <n v="0"/>
    <n v="0"/>
    <s v="equivalente a 8 meses de obras - Mantutenção Canteiro e Serviços Gerais"/>
  </r>
  <r>
    <n v="16"/>
    <s v="G01"/>
    <x v="0"/>
    <x v="1"/>
    <s v="Administração Local"/>
    <s v="Consumos de Energia / Água / Esgoto"/>
    <s v="mês"/>
    <n v="8"/>
    <n v="0"/>
    <n v="0"/>
    <n v="0"/>
    <n v="0"/>
    <n v="0"/>
    <n v="0"/>
    <s v="equivalente a 8 meses de obras"/>
  </r>
  <r>
    <n v="17"/>
    <s v="G01"/>
    <x v="0"/>
    <x v="1"/>
    <s v="Administração Local"/>
    <s v="Materiais/Informática/Equipamentos de Escritórios "/>
    <s v="mês"/>
    <n v="8"/>
    <n v="0"/>
    <n v="0"/>
    <n v="0"/>
    <n v="0"/>
    <n v="0"/>
    <n v="0"/>
    <s v="equivalente a 8 meses de obras"/>
  </r>
  <r>
    <n v="18"/>
    <s v="G01"/>
    <x v="0"/>
    <x v="1"/>
    <s v="Administração Local"/>
    <s v="Conservação e limpeza - materiais"/>
    <s v="mês"/>
    <n v="8"/>
    <n v="0"/>
    <n v="0"/>
    <n v="0"/>
    <n v="0"/>
    <n v="0"/>
    <n v="0"/>
    <s v="equivalente a 8 meses de obras"/>
  </r>
  <r>
    <n v="19"/>
    <s v="G01"/>
    <x v="0"/>
    <x v="1"/>
    <s v="Administração Local"/>
    <s v="Comunicação ( Internet, Telefone e Radio )"/>
    <s v="mês"/>
    <n v="8"/>
    <n v="220"/>
    <n v="0"/>
    <n v="220"/>
    <n v="1760"/>
    <n v="0"/>
    <n v="1760"/>
    <s v="equivalente a 8 meses de obras"/>
  </r>
  <r>
    <n v="20"/>
    <s v="G01"/>
    <x v="0"/>
    <x v="1"/>
    <s v="Administração Local"/>
    <s v="Veículo leve 4 portas c/ ar - s/ motorista"/>
    <s v="mês"/>
    <n v="8"/>
    <n v="0"/>
    <n v="0"/>
    <n v="0"/>
    <n v="0"/>
    <n v="0"/>
    <n v="0"/>
    <s v="equivalente a 8 meses de obras"/>
  </r>
  <r>
    <n v="21"/>
    <s v="G01"/>
    <x v="0"/>
    <x v="1"/>
    <s v="Administração Local"/>
    <s v="Veículo leve pick-up 0,7 t, com ar condicionado, flex, 101 hp (sem Motorista)"/>
    <s v="mês"/>
    <n v="8"/>
    <n v="0"/>
    <n v="0"/>
    <n v="0"/>
    <n v="0"/>
    <n v="0"/>
    <n v="0"/>
    <s v="equivalente a 8 meses de obras"/>
  </r>
  <r>
    <n v="22"/>
    <s v="G01"/>
    <x v="0"/>
    <x v="1"/>
    <s v="Administração Local"/>
    <s v="Motorista de veiículo leve com encargos complementares"/>
    <s v="mês"/>
    <n v="8"/>
    <n v="0"/>
    <n v="0"/>
    <n v="0"/>
    <n v="0"/>
    <n v="0"/>
    <n v="0"/>
    <s v="equivalente a 8 meses de obras"/>
  </r>
  <r>
    <n v="23"/>
    <s v="G01"/>
    <x v="0"/>
    <x v="1"/>
    <s v="Administração Local"/>
    <s v="Combustivel"/>
    <s v="mês"/>
    <n v="8"/>
    <n v="3850"/>
    <n v="0"/>
    <n v="3850"/>
    <n v="30800"/>
    <n v="0"/>
    <n v="30800"/>
    <s v="equivalente a 8 meses de obras"/>
  </r>
  <r>
    <n v="24"/>
    <s v="G01"/>
    <x v="1"/>
    <x v="2"/>
    <s v="Controle Tecnológico"/>
    <s v="Controle tecnologico de obras em concreto armado considerando apenas o controle do concreto e constando de coleta,moldagem e capeamento de corpos de prova,transporte ate 100km,ensaios de resistencia a compressao aos 28 dias e&quot;slump test&quot;,medido por m3 de concreto colocado nas formas"/>
    <s v="m³"/>
    <n v="100.62"/>
    <n v="0"/>
    <n v="24.7"/>
    <n v="24.7"/>
    <n v="0"/>
    <n v="2485.3139999999999"/>
    <n v="2485.3139999999999"/>
    <s v="Considerando que a construtura realizará concretagem das peças estruturais no canteiro (Guarita e Ed. Principal)."/>
  </r>
  <r>
    <n v="25"/>
    <s v="G01"/>
    <x v="1"/>
    <x v="2"/>
    <s v="Controle Tecnológico"/>
    <s v="Ensaios de laboratório - cbr moldado e grau de compactação (proctor normal)"/>
    <s v="Ensaio"/>
    <n v="9"/>
    <n v="0"/>
    <n v="2015"/>
    <n v="2015"/>
    <n v="0"/>
    <n v="18135"/>
    <n v="18135"/>
    <s v="Ver Memorial e Projetos  (5 ponto na área do campo de jogo e 4 pontos nas áreas de estacionamento e cisculação de veículos."/>
  </r>
  <r>
    <n v="26"/>
    <s v="G01"/>
    <x v="2"/>
    <x v="3"/>
    <s v="Limpeza do Terreno"/>
    <s v="Limpeza/Raspagem mecanizada do terreno utilizando trator sobre esteiras"/>
    <s v="m²"/>
    <n v="12133.7"/>
    <n v="5.44"/>
    <n v="0.3"/>
    <n v="5.74"/>
    <n v="66007.328000000009"/>
    <n v="3640.11"/>
    <n v="69647.438000000009"/>
    <s v="Considerando área de todo o terreno utilizada na implantação do CD"/>
  </r>
  <r>
    <n v="27"/>
    <s v="G01"/>
    <x v="2"/>
    <x v="3"/>
    <s v="Limpeza do Terreno"/>
    <s v="Carga e Transporte de Terra/Residuos (Bota Fora) em caminhão basculante."/>
    <s v="m³"/>
    <n v="2094"/>
    <n v="31.18"/>
    <n v="0.3"/>
    <n v="31.48"/>
    <n v="65290.92"/>
    <n v="628.19999999999993"/>
    <n v="65919.12"/>
    <s v="Correspondente ao volume da limpeza/Raspagem do terreno"/>
  </r>
  <r>
    <n v="28"/>
    <s v="G01"/>
    <x v="2"/>
    <x v="3"/>
    <s v="Terraplenagem"/>
    <s v="Escavação, carga, transporte, espalhamento de material de 1ªcategoria para execução de aterro interno."/>
    <s v="m³"/>
    <n v="951"/>
    <n v="35.42"/>
    <m/>
    <n v="35.42"/>
    <n v="33684.42"/>
    <n v="0"/>
    <n v="33684.42"/>
    <s v="Terraplenagem Plataforma CT "/>
  </r>
  <r>
    <n v="29"/>
    <s v="G01"/>
    <x v="2"/>
    <x v="3"/>
    <s v="Terraplenagem"/>
    <s v="Aterro compactado mecanizado com reaproveitamento de solo escavado no local, incl. Movimento de terra para regularização de nível de terreno: corte e carga com pá carregadeira de pneus, transporte em caminhão basculante, espalhamento com trator de esteiras e Compactação de aterro compreendendo o espalhamento, aeração, umedecimento e acabamento do material (solo coesivo), já depositado no local."/>
    <s v="m³"/>
    <n v="2176"/>
    <n v="105.07"/>
    <n v="0.63"/>
    <n v="105.69999999999999"/>
    <n v="228632.31999999998"/>
    <n v="1370.88"/>
    <n v="230003.19999999998"/>
    <s v="Terraplenagem Plataforma CT "/>
  </r>
  <r>
    <n v="30"/>
    <s v="G01"/>
    <x v="2"/>
    <x v="3"/>
    <s v="Poço Artesiano"/>
    <s v="Execução de poço Semi-Artesiano completo, incluso, perfuração, bomba e demais ligações . Profundidade estimada em até 70m"/>
    <s v="vb"/>
    <n v="1"/>
    <n v="27300"/>
    <n v="0"/>
    <n v="27300"/>
    <n v="27300"/>
    <n v="0"/>
    <n v="27300"/>
    <s v="Local a ser confirmado. Profundidade estimada em 70m. "/>
  </r>
  <r>
    <n v="31"/>
    <s v="G01"/>
    <x v="2"/>
    <x v="3"/>
    <s v="Locação"/>
    <s v="Gabarito perimétrico para locação da obra"/>
    <s v="m"/>
    <n v="127.48"/>
    <n v="12.82"/>
    <n v="26.93"/>
    <n v="39.75"/>
    <n v="1634.2936000000002"/>
    <n v="3433.0364"/>
    <n v="5067.33"/>
    <s v="Função do perimetro das edificações (guarita e edificio Principal)"/>
  </r>
  <r>
    <n v="32"/>
    <s v="G01"/>
    <x v="3"/>
    <x v="4"/>
    <s v="Fundações"/>
    <s v="Estacas hélice contínua  40 cm para até 12 tf , comprimento  previsto= 7,00 m a partir da cota +2,25 ou_x000a_Estacas pré-moldadas de concreto para até 12 tf área de ponta das estacas ap &gt; 415cm²   comprimento previsto=8,00 m (até nega) a partir da cota +2,67"/>
    <s v="un"/>
    <n v="5"/>
    <n v="1905.16"/>
    <n v="651.85"/>
    <n v="2557.0100000000002"/>
    <n v="9525.8000000000011"/>
    <n v="3259.25"/>
    <n v="12785.050000000001"/>
    <s v="Conforme projeto de fundações - Portaria"/>
  </r>
  <r>
    <n v="33"/>
    <s v="G01"/>
    <x v="3"/>
    <x v="4"/>
    <s v="Fundações"/>
    <s v="Estacas hélice contínua  40 cm para até 20 tf , comprimento  previsto= 12,00 m a partir da cota +2,67 ou_x000a_Estacas pré-moldadas de concreto para até 20 tf área de ponta das estacas ap &gt; 415cm²   comprimento previsto= 16,00 m (até nega) a partir da cota +2,67"/>
    <s v="un"/>
    <n v="38"/>
    <n v="2955.66"/>
    <n v="1003.31"/>
    <n v="3958.97"/>
    <n v="112315.07999999999"/>
    <n v="38125.78"/>
    <n v="150440.85999999999"/>
    <s v="Conforme projeto de fundações - Ed. Principal"/>
  </r>
  <r>
    <n v="34"/>
    <s v="G01"/>
    <x v="3"/>
    <x v="4"/>
    <s v="Fundações"/>
    <s v="Estacas hélice contínua  40 cm para até 5 tf , comprimento  previsto=6,00 m a partir da cota +2,67 ou_x000a_Estacas pré-moldadas de concreto para até 5 tf área de ponta das estacas ap &gt; 415cm²   comprimento previsto= 8,00 m (até nega) a partir da cota +2,67"/>
    <s v="un"/>
    <n v="2"/>
    <n v="1590.71"/>
    <n v="535.26"/>
    <n v="2125.9700000000003"/>
    <n v="3181.42"/>
    <n v="1070.52"/>
    <n v="4251.9400000000005"/>
    <s v="Conforme projeto de fundações - Ed. Principal"/>
  </r>
  <r>
    <n v="35"/>
    <s v="G01"/>
    <x v="3"/>
    <x v="4"/>
    <s v="Fundações"/>
    <s v="Escavação mecanizada de vala em solo de 1ª categoria, profundidade até 4 m"/>
    <s v="m³"/>
    <n v="49.6"/>
    <n v="25.3"/>
    <n v="0.59"/>
    <n v="25.89"/>
    <n v="1254.8800000000001"/>
    <n v="29.263999999999999"/>
    <n v="1284.144"/>
    <s v="Bloco e Vigas Baldrames Ed. Principal + Guarita"/>
  </r>
  <r>
    <n v="36"/>
    <s v="G01"/>
    <x v="3"/>
    <x v="4"/>
    <s v="Fundações"/>
    <s v="Reaterro mecanizado de vala empregando compactador de placa vibratória em camadas de 20 cm"/>
    <s v="m³"/>
    <n v="21.489000000000001"/>
    <n v="8.6999999999999993"/>
    <n v="3.71"/>
    <n v="12.41"/>
    <n v="186.95429999999999"/>
    <n v="79.724190000000007"/>
    <n v="266.67849000000001"/>
    <s v="Bloco e Vigas Baldrames Ed. Principal + Guarita"/>
  </r>
  <r>
    <n v="37"/>
    <s v="G01"/>
    <x v="3"/>
    <x v="4"/>
    <s v="Fundações"/>
    <s v="Lastro de concreto, incluindo preparo e lançamento"/>
    <s v="m³"/>
    <n v="3.44"/>
    <n v="626.22"/>
    <n v="223.24"/>
    <n v="849.46"/>
    <n v="2154.1968000000002"/>
    <n v="767.94560000000001"/>
    <n v="2922.1424000000002"/>
    <s v="Bloco e Vigas Baldrames Ed. Principal + Guarita"/>
  </r>
  <r>
    <n v="38"/>
    <s v="G01"/>
    <x v="3"/>
    <x v="4"/>
    <s v="Fundações"/>
    <s v="Forma para fundação com tábuas e sarrafos, 3 reaproveitamentos"/>
    <s v="m²"/>
    <n v="587.47"/>
    <n v="61.6"/>
    <n v="134.16999999999999"/>
    <n v="195.76999999999998"/>
    <n v="36188.152000000002"/>
    <n v="78820.849900000001"/>
    <n v="115009.00189999999"/>
    <s v="Bloco e Vigas Baldrames Ed. Principal + Guarita"/>
  </r>
  <r>
    <n v="39"/>
    <s v="G01"/>
    <x v="3"/>
    <x v="4"/>
    <s v="Fundações"/>
    <s v="Armadura de aço CA-50/CA-60 para estruturas de concreto armado, corte, dobra e montagem"/>
    <s v="kg"/>
    <n v="1589"/>
    <n v="8.43"/>
    <n v="3.53"/>
    <n v="11.959999999999999"/>
    <n v="13395.27"/>
    <n v="5609.17"/>
    <n v="19004.439999999999"/>
    <s v="Bloco e Vigas Baldrames Ed. Principal + Guarita"/>
  </r>
  <r>
    <n v="40"/>
    <s v="G01"/>
    <x v="3"/>
    <x v="4"/>
    <s v="Fundações"/>
    <s v="Concreto dosado em central C30 S50"/>
    <s v="m³"/>
    <n v="33.07"/>
    <n v="661.5"/>
    <n v="0"/>
    <n v="661.5"/>
    <n v="21875.805"/>
    <n v="0"/>
    <n v="21875.805"/>
    <s v="Bloco e Vigas Baldrames Ed. Principal + Guarita"/>
  </r>
  <r>
    <n v="41"/>
    <s v="G01"/>
    <x v="3"/>
    <x v="4"/>
    <s v="Fundações"/>
    <s v="Concreto - aplicação e adensamento com vibrador de imersão com motor elétrico"/>
    <s v="m³"/>
    <n v="33.07"/>
    <n v="0"/>
    <n v="223.24"/>
    <n v="223.24"/>
    <n v="0"/>
    <n v="7382.5468000000001"/>
    <n v="7382.5468000000001"/>
    <s v="Bloco e Vigas Baldrames Ed. Principal + Guarita"/>
  </r>
  <r>
    <n v="42"/>
    <s v="G01"/>
    <x v="4"/>
    <x v="5"/>
    <s v="Forma"/>
    <s v="Forma para estruturas de concreto com chapa compensada plastificada # 12 mm"/>
    <s v="m²"/>
    <n v="829.18"/>
    <n v="66.849999999999994"/>
    <n v="111.66"/>
    <n v="178.51"/>
    <n v="55430.68299999999"/>
    <n v="92586.238799999992"/>
    <n v="148016.92179999998"/>
    <s v="Ed. Principal + Guarita"/>
  </r>
  <r>
    <n v="43"/>
    <s v="G01"/>
    <x v="4"/>
    <x v="5"/>
    <s v="Forma"/>
    <s v="Escoramento metálico para lajes de edificação com altura entre 2 e 3,2 m com equipamento obtido por locação mensal"/>
    <s v="m² x mês"/>
    <n v="260"/>
    <n v="1.75"/>
    <n v="106.3"/>
    <n v="108.05"/>
    <n v="455"/>
    <n v="27638"/>
    <n v="28093"/>
    <s v="Ed. Principal + Guarita - Considerado 1 mês locação para laje painel(supra)"/>
  </r>
  <r>
    <n v="44"/>
    <s v="G01"/>
    <x v="4"/>
    <x v="5"/>
    <s v="Forma"/>
    <s v="Cimbramento metálico tubular com equipamento obtido por locação mensal"/>
    <s v="m³ x mês"/>
    <n v="66.55"/>
    <n v="1.75"/>
    <n v="106.3"/>
    <n v="108.05"/>
    <n v="116.46249999999999"/>
    <n v="7074.2649999999994"/>
    <n v="7190.7274999999991"/>
    <s v="Ed. Principal + Guarita - Considerado 1 mês locação para o volume de concreto estrutural (supra)"/>
  </r>
  <r>
    <n v="45"/>
    <s v="G01"/>
    <x v="4"/>
    <x v="5"/>
    <s v="Aço"/>
    <s v="Armadura de aço CA-50/CA-60 para estruturas de concreto armado, corte, dobra e montagem"/>
    <s v="kg"/>
    <n v="4911.51"/>
    <n v="8.43"/>
    <n v="3.53"/>
    <n v="11.959999999999999"/>
    <n v="41404.029300000002"/>
    <n v="17337.630300000001"/>
    <n v="58741.659599999999"/>
    <s v="Ed. Principal + Guarita"/>
  </r>
  <r>
    <n v="46"/>
    <s v="G01"/>
    <x v="4"/>
    <x v="5"/>
    <s v="Concreto"/>
    <s v="Concreto dosado em central C30 S50"/>
    <s v="m³"/>
    <n v="66.55"/>
    <n v="749.7"/>
    <n v="0"/>
    <n v="749.7"/>
    <n v="49892.535000000003"/>
    <n v="0"/>
    <n v="49892.535000000003"/>
    <s v="Ed. Principal + Guarita"/>
  </r>
  <r>
    <n v="47"/>
    <s v="G01"/>
    <x v="4"/>
    <x v="5"/>
    <s v="Concreto"/>
    <s v="Bombeamento de concreto"/>
    <s v="m³"/>
    <n v="66.55"/>
    <n v="0"/>
    <n v="0"/>
    <n v="0"/>
    <n v="0"/>
    <n v="0"/>
    <n v="0"/>
    <s v="Ed. Principal + Guarita"/>
  </r>
  <r>
    <n v="48"/>
    <s v="G01"/>
    <x v="4"/>
    <x v="5"/>
    <s v="Concreto"/>
    <s v="Concreto - aplicação e adensamento com vibrador de imersão com motor elétrico"/>
    <s v="m³"/>
    <n v="66.55"/>
    <n v="0"/>
    <n v="223.24"/>
    <n v="223.24"/>
    <n v="0"/>
    <n v="14856.621999999999"/>
    <n v="14856.621999999999"/>
    <s v="Ed. Principal + Guarita"/>
  </r>
  <r>
    <n v="49"/>
    <s v="G01"/>
    <x v="4"/>
    <x v="5"/>
    <s v="Laje"/>
    <s v="Laje painel pre-fabricada em concreto armado conforme projeto"/>
    <s v="m²"/>
    <n v="431.43"/>
    <n v="456.22"/>
    <n v="129.84"/>
    <n v="586.06000000000006"/>
    <n v="196826.99460000001"/>
    <n v="56016.871200000001"/>
    <n v="252843.86580000003"/>
    <s v="Ed. Principal + Guarita"/>
  </r>
  <r>
    <n v="50"/>
    <s v="G01"/>
    <x v="5"/>
    <x v="6"/>
    <s v="Alvenarias"/>
    <s v="Alvenaria com blocos de concreto 14 x 19 x 39 cm, classe C (resistência ≥ 3 MPa), parede # 14 cm, juntas com 10 mm, com argamassa mista de cimento, arenoso e areia traço 1:4:4"/>
    <s v="m²"/>
    <n v="175.77"/>
    <n v="68.540000000000006"/>
    <n v="59.39"/>
    <n v="127.93"/>
    <n v="12047.275800000001"/>
    <n v="10438.980300000001"/>
    <n v="22486.256100000002"/>
    <s v="Paredes externas - Ed. Principal + Guarita + Entrada Energia"/>
  </r>
  <r>
    <n v="51"/>
    <s v="G01"/>
    <x v="5"/>
    <x v="6"/>
    <s v="Alvenarias"/>
    <s v="Alvenaria com blocos de concreto 19 x 19 x 39 cm, classe C (resistência ≥ 3 MPa), parede # 19 cm, juntas com 10 mm, com argamassa mista de cimento, arenoso e areia traço 1:4:4"/>
    <s v="m²"/>
    <n v="265.42619999999999"/>
    <n v="107.31"/>
    <n v="79.44"/>
    <n v="186.75"/>
    <n v="28482.885522"/>
    <n v="21085.457328"/>
    <n v="49568.342850000001"/>
    <s v="Paredes externas - Ed. Principal + Guarita + Entrada Energia"/>
  </r>
  <r>
    <n v="52"/>
    <s v="G01"/>
    <x v="5"/>
    <x v="6"/>
    <s v="Alvenarias"/>
    <s v="Verga /cinta em bloco de concreto canaleta 19 x 19 x 39 cm"/>
    <s v="m"/>
    <n v="107.11"/>
    <n v="40.159999999999997"/>
    <n v="82.12"/>
    <n v="122.28"/>
    <n v="4301.5375999999997"/>
    <n v="8795.8732"/>
    <n v="13097.4108"/>
    <s v="Paredes externas - Ed. Principal + Guarita"/>
  </r>
  <r>
    <n v="53"/>
    <s v="G01"/>
    <x v="5"/>
    <x v="6"/>
    <s v="Divisórias"/>
    <s v="Parede de gesso acartonado simples interna, espessura final conforme projeto"/>
    <s v="m²"/>
    <n v="20.439999999999998"/>
    <n v="101.14"/>
    <n v="70.2"/>
    <n v="171.34"/>
    <n v="2067.3015999999998"/>
    <n v="1434.8879999999999"/>
    <n v="3502.1895999999997"/>
    <s v="Paredes internas. _x000a_Fechamento de tubulações de AP verticais inclusive."/>
  </r>
  <r>
    <n v="54"/>
    <s v="G01"/>
    <x v="5"/>
    <x v="6"/>
    <s v="Divisórias"/>
    <s v="Parede de gesso acartonado para parede interna em local úmido, espessura final conforme projeto."/>
    <s v="m²"/>
    <n v="457.32400000000001"/>
    <n v="108.88"/>
    <n v="70.2"/>
    <n v="179.07999999999998"/>
    <n v="49793.437120000002"/>
    <n v="32104.144800000002"/>
    <n v="81897.581919999997"/>
    <s v="Paredes internas áreas umidas (Chapa VERDE): _x000a_DRYWALL 10 =_x0009_436,94_x000a_DRYWALL 12 =_x0009_20,38_x000a_Fechamento de tubulações de AP verticais inclusive."/>
  </r>
  <r>
    <n v="55"/>
    <s v="G01"/>
    <x v="5"/>
    <x v="6"/>
    <s v="Divisórias"/>
    <s v="Instalação de isolamento com lã de rocha em paredes drywall. af_06/2017"/>
    <s v="m²"/>
    <n v="477.76400000000001"/>
    <n v="0"/>
    <n v="0"/>
    <n v="0"/>
    <n v="0"/>
    <n v="0"/>
    <n v="0"/>
    <s v="Soma das áreas de Dry Wall com isolamento acustico"/>
  </r>
  <r>
    <n v="56"/>
    <s v="G01"/>
    <x v="5"/>
    <x v="6"/>
    <s v="Divisórias"/>
    <s v="Divisória sanitária alcoplac 10 mm"/>
    <s v="m²"/>
    <n v="69.359799999999993"/>
    <n v="756"/>
    <n v="0"/>
    <n v="756"/>
    <n v="52436.008799999996"/>
    <n v="0"/>
    <n v="52436.008799999996"/>
    <s v="•Divisória Laterais e Chuveiros - Painel TS-10mm | 1,25x1,80m|7pç|15,75 m2_x000a_•Divisória Laterais e Chuveiros - Painel TS-10mm | 2,085x1,80m|1pç|3,75 m2_x000a_•Divisória internas - Painel TS-10mm - 1,25x1,56m|8pç|15,60 m2_x000a_•Divisória Frontais  - Painel TS-10mm + Montantes - Comprimento x Altura=1,80m|8,28m|14,90 m2_x000a_•Portas Painel TS-10mm - 0,60x1,56m|16pç|14,98 m2_x000a_•Portas Painel TS-10mm - 0,80x1,56m|3pç|3,74 m2_x000a_•Divisória para Mictórios - Painel TS-10mm - 0,40x0,80m|2pç|0,64 m2"/>
  </r>
  <r>
    <n v="57"/>
    <s v="G01"/>
    <x v="6"/>
    <x v="6"/>
    <s v="Alvenarias"/>
    <s v="Demolição de muro para acesso, entrada e saída do canteiro de obras entre o terreno da Federação e o terreno do CD"/>
    <s v="m2"/>
    <n v="4"/>
    <n v="0"/>
    <n v="55.66"/>
    <n v="55.66"/>
    <n v="0"/>
    <n v="222.64"/>
    <n v="222.64"/>
    <m/>
  </r>
  <r>
    <n v="58"/>
    <s v="G01"/>
    <x v="7"/>
    <x v="6"/>
    <s v="Alvenarias"/>
    <s v="Recomposição do muro / fechamento do acesso entre o canteiro de obras e o terreno do CD. Serviço inclui: fundação, estrutura, alvenaria, chapisco, reboco, calfino e pintura nos padrões do muro existente (nas duas faces)"/>
    <s v="m2"/>
    <n v="9"/>
    <n v="361.25"/>
    <n v="426.9"/>
    <n v="788.15"/>
    <n v="3251.25"/>
    <n v="3842.1"/>
    <n v="7093.3499999999995"/>
    <m/>
  </r>
  <r>
    <n v="59"/>
    <s v="G01"/>
    <x v="8"/>
    <x v="6"/>
    <s v="Divisórias"/>
    <s v="Reforço para fixação de equipamentos de Ar Condicionado/Splits em chapa de medeira compensada naval 18mm tratada com anticupim."/>
    <s v="un"/>
    <n v="15"/>
    <n v="20.04"/>
    <n v="38.03"/>
    <n v="58.07"/>
    <n v="300.59999999999997"/>
    <n v="570.45000000000005"/>
    <n v="871.05"/>
    <m/>
  </r>
  <r>
    <n v="60"/>
    <s v="G01"/>
    <x v="9"/>
    <x v="7"/>
    <s v="Telhas"/>
    <s v="Cobertura com telha de fibrocimento, perfil ondulado, # 8 mm, incluso estrutura de madeira e tratamento conforme memorial e projeto"/>
    <s v="m"/>
    <n v="450.93300000000005"/>
    <n v="111.47"/>
    <n v="55.92"/>
    <n v="167.39"/>
    <n v="50265.501510000002"/>
    <n v="25216.173360000004"/>
    <n v="75481.674870000003"/>
    <s v="Ver projeto"/>
  </r>
  <r>
    <n v="61"/>
    <s v="G01"/>
    <x v="9"/>
    <x v="7"/>
    <s v="Calhas/Rufos"/>
    <s v="Calha de chapa de aluminio nº 26 desenvolvimento 96 cm Pintada na cor cinza (RAL 7024)"/>
    <s v="m"/>
    <n v="95.2"/>
    <n v="362.92"/>
    <n v="39"/>
    <n v="401.92"/>
    <n v="34549.984000000004"/>
    <n v="3712.8"/>
    <n v="38262.784"/>
    <s v="Ver projeto"/>
  </r>
  <r>
    <n v="62"/>
    <s v="G01"/>
    <x v="9"/>
    <x v="7"/>
    <s v="Calhas/Rufos"/>
    <s v="Rufo de chapa de aluminio nº 26 desenvolvimento 40 cm Pintada na cor cinza (RAL 7024)"/>
    <s v="m"/>
    <n v="131.38000000000002"/>
    <n v="168.51"/>
    <n v="32.5"/>
    <n v="201.01"/>
    <n v="22138.843800000002"/>
    <n v="4269.8500000000004"/>
    <n v="26408.693800000005"/>
    <s v="Platibandas das Coberturas - Fixação com parafusos galvanizados  com selante pu cinza nas cabeças dos parafusos._x000a_Incluso rufo nas juntas entre telha e alvenaria para evitar infiltração de água nas laterais do telhado onde não tem calha."/>
  </r>
  <r>
    <n v="63"/>
    <s v="G01"/>
    <x v="10"/>
    <x v="8"/>
    <s v="Alicerces"/>
    <s v="Impermeabilização de alvenaria de embasamento com argamassa de cimento e areia traço 1:3, com aditivo impermeabilizante # 2 cm"/>
    <s v="m²"/>
    <n v="61.614000000000004"/>
    <n v="15.75"/>
    <n v="42.92"/>
    <n v="58.67"/>
    <n v="970.42050000000006"/>
    <n v="2644.4728800000003"/>
    <n v="3614.8933800000004"/>
    <m/>
  </r>
  <r>
    <n v="64"/>
    <s v="G01"/>
    <x v="10"/>
    <x v="8"/>
    <s v="Alicerces"/>
    <s v="Impermeabilização de alicerce com tinta betuminosa em parede de 1 1/2 tijolo"/>
    <s v="m"/>
    <n v="61.614000000000004"/>
    <n v="0"/>
    <n v="0"/>
    <n v="0"/>
    <n v="0"/>
    <n v="0"/>
    <n v="0"/>
    <m/>
  </r>
  <r>
    <n v="65"/>
    <s v="G01"/>
    <x v="10"/>
    <x v="8"/>
    <s v="Piso e Paredes"/>
    <s v="Revestimento impermeabilizante em membrana de polímero modificado, flexível, bi componente à base de resinas termoplásticas e cimentos com aditivos e incorporação de fibras sintéticas (polipropileno)."/>
    <s v="m²"/>
    <n v="113.4"/>
    <n v="61.36"/>
    <n v="39"/>
    <n v="100.36"/>
    <n v="6958.2240000000002"/>
    <n v="4422.6000000000004"/>
    <n v="11380.824000000001"/>
    <s v="Eificio Principal Térreo - Paredes Drywall Interna - VIAPOL VIAPLUS 7000 - 1 Demão - 3kg/m2"/>
  </r>
  <r>
    <n v="66"/>
    <s v="G01"/>
    <x v="10"/>
    <x v="8"/>
    <s v="Piso e Paredes"/>
    <s v="Revestimento impermeabilizante, semiflexível, bicomponente (A+B), à base de cimentos especiais, aditivos minerais e polímeros impermeabilizantes."/>
    <s v="m²"/>
    <n v="146.09"/>
    <n v="9.16"/>
    <n v="39"/>
    <n v="48.16"/>
    <n v="1338.1844000000001"/>
    <n v="5697.51"/>
    <n v="7035.6943999999994"/>
    <s v="Eificio Principal Térreo - Piso Interno - VIAPOL VIAPLUS 1000 - 3 Demãos - 3kg/m2 (1kg/m2 por demão)"/>
  </r>
  <r>
    <n v="67"/>
    <s v="G01"/>
    <x v="10"/>
    <x v="8"/>
    <s v="Piso e Paredes"/>
    <s v="Tela de poliéster malha 1 x 1 mm"/>
    <s v="m"/>
    <n v="190.81"/>
    <n v="0"/>
    <n v="0"/>
    <n v="0"/>
    <n v="0"/>
    <n v="0"/>
    <n v="0"/>
    <s v="Eificio Principal Térreo - Transição entre parede interna e piso - TELA POLIESTER - faixa de 50cm"/>
  </r>
  <r>
    <n v="68"/>
    <s v="G01"/>
    <x v="10"/>
    <x v="8"/>
    <s v="Piso e Paredes"/>
    <s v="Revestimento impermeabilizante em membrana de polímero modificado, flexível, bi componente à base de resinas termoplásticas e cimentos com aditivos e incorporação de fibras sintéticas (polipropileno)."/>
    <s v="m²"/>
    <n v="0.84"/>
    <n v="61.36"/>
    <n v="39"/>
    <n v="100.36"/>
    <n v="51.542400000000001"/>
    <n v="32.76"/>
    <n v="84.302399999999992"/>
    <s v="Portaria - Parede Drywall Interna (bwc) - VIAPOL VIAPLUS 7000 - 1 Demão - 3kg/m2"/>
  </r>
  <r>
    <n v="69"/>
    <s v="G01"/>
    <x v="10"/>
    <x v="8"/>
    <s v="Piso e Paredes"/>
    <s v="Revestimento impermeabilizante, semiflexível, bicomponente (A+B), à base de cimentos especiais, aditivos minerais e polímeros impermeabilizantes."/>
    <s v="m²"/>
    <n v="1.9299999999999997"/>
    <n v="9.16"/>
    <n v="39"/>
    <n v="48.16"/>
    <n v="17.678799999999999"/>
    <n v="75.269999999999982"/>
    <n v="92.948799999999977"/>
    <s v="Portaria - Piso Interno - VIAPOL VIAPLUS 1000 - 3 Demãos - 3kg/m2 (1kg/m2 por demão)"/>
  </r>
  <r>
    <n v="70"/>
    <s v="G01"/>
    <x v="10"/>
    <x v="8"/>
    <s v="Piso e Paredes"/>
    <s v="Tela de poliéster malha 1 x 1 mm"/>
    <s v="m"/>
    <n v="2.7800000000000002"/>
    <n v="0"/>
    <n v="0"/>
    <n v="0"/>
    <n v="0"/>
    <n v="0"/>
    <n v="0"/>
    <s v="Portaria - Transição entre parede drywall interna e piso - TELA POLIESTER - faixa de 50cm"/>
  </r>
  <r>
    <n v="71"/>
    <s v="G01"/>
    <x v="10"/>
    <x v="8"/>
    <s v="Reservatórios"/>
    <s v="Tratamento de Junta de dilatação com tarucel e mastique conforme projeto"/>
    <s v="m"/>
    <n v="174.5"/>
    <n v="0.14000000000000001"/>
    <n v="6.5"/>
    <n v="6.64"/>
    <n v="24.430000000000003"/>
    <n v="1134.25"/>
    <n v="1158.6799999999998"/>
    <m/>
  </r>
  <r>
    <n v="72"/>
    <s v="G01"/>
    <x v="10"/>
    <x v="8"/>
    <s v="Reservatórios"/>
    <s v="VIAPOL VIAPLUS 7000 - 4,5kg/m2"/>
    <s v="m²"/>
    <n v="226.06"/>
    <n v="61.36"/>
    <n v="39"/>
    <n v="100.36"/>
    <n v="13871.0416"/>
    <n v="8816.34"/>
    <n v="22687.381600000001"/>
    <s v="Reservatório - Piso Interno / Parede Interna"/>
  </r>
  <r>
    <n v="73"/>
    <s v="G01"/>
    <x v="10"/>
    <x v="8"/>
    <s v="Reservatórios"/>
    <s v="VIAPOL VIAPLUS 1000 - 3 Demãos - 3kg/m2"/>
    <s v="m²"/>
    <n v="152.1"/>
    <n v="9.16"/>
    <n v="39"/>
    <n v="48.16"/>
    <n v="1393.2359999999999"/>
    <n v="5931.9"/>
    <n v="7325.1359999999995"/>
    <s v="Reservatório - Laje (tampa) Externo, e Paredes Externas"/>
  </r>
  <r>
    <n v="74"/>
    <s v="G01"/>
    <x v="10"/>
    <x v="8"/>
    <s v="Reservatórios"/>
    <s v="SIKA 1 ou equivalente (adicionado no Reboco e Contrapiso) - 2L/50kg de cimento"/>
    <s v="m²"/>
    <n v="63.74"/>
    <n v="37.51"/>
    <n v="42.89"/>
    <n v="80.400000000000006"/>
    <n v="2390.8874000000001"/>
    <n v="2733.8086000000003"/>
    <n v="5124.6960000000008"/>
    <s v="Reservatório - Proteção Mecânica Laje/Tampa "/>
  </r>
  <r>
    <n v="75"/>
    <s v="G01"/>
    <x v="10"/>
    <x v="8"/>
    <s v="Reservatórios"/>
    <s v="TELA POLIESTER - faixa de 50cm"/>
    <s v="m"/>
    <n v="164"/>
    <n v="0"/>
    <n v="0"/>
    <n v="0"/>
    <n v="0"/>
    <n v="0"/>
    <n v="0"/>
    <s v="Reservatório - Transição entre parede interna e piso"/>
  </r>
  <r>
    <n v="76"/>
    <s v="G01"/>
    <x v="10"/>
    <x v="8"/>
    <s v="Reservatórios"/>
    <s v="MASSA PARA CONTRAPISO 1:4 (ADITIVO IMPERMEABILIZANTE INCLUSIVE) "/>
    <s v="m²"/>
    <n v="63.74"/>
    <n v="16.38"/>
    <n v="33.15"/>
    <n v="49.53"/>
    <n v="1044.0611999999999"/>
    <n v="2112.9809999999998"/>
    <n v="3157.0422000000003"/>
    <s v="Reservatório - Contrapiso (proteção mecânica) Laje/Tampa reservatório "/>
  </r>
  <r>
    <n v="77"/>
    <s v="G01"/>
    <x v="10"/>
    <x v="8"/>
    <s v="Reservatórios"/>
    <s v="VIAPOL VIAPLUS 1000 - 3 Demãos - 3kg/m2"/>
    <s v="m²"/>
    <n v="61.69"/>
    <n v="9.16"/>
    <n v="565.39"/>
    <n v="574.54999999999995"/>
    <n v="565.08039999999994"/>
    <n v="34878.909099999997"/>
    <n v="35443.989499999996"/>
    <s v="Casa de Bombas - Piso Interno / Parede Interna e Externa /Paredes lateral Escada"/>
  </r>
  <r>
    <n v="78"/>
    <s v="G01"/>
    <x v="10"/>
    <x v="8"/>
    <s v="Reservatórios"/>
    <s v="VIAPOL VEDALAJE COR CONCRETO - 3 Demãos - 1kg/m2"/>
    <s v="m²"/>
    <n v="8.9600000000000009"/>
    <n v="45.74"/>
    <n v="409.8"/>
    <n v="455.54"/>
    <n v="409.83040000000005"/>
    <n v="3671.8080000000004"/>
    <n v="4081.6384000000007"/>
    <s v="Casa de Bombas - Laje Teto Externa"/>
  </r>
  <r>
    <n v="79"/>
    <s v="G01"/>
    <x v="10"/>
    <x v="8"/>
    <s v="Reservatórios"/>
    <s v="TELA POLIESTER - faixa de 50cm"/>
    <s v="m"/>
    <n v="15.24"/>
    <n v="0"/>
    <n v="0"/>
    <n v="0"/>
    <n v="0"/>
    <n v="0"/>
    <n v="0"/>
    <s v="Casa de Bombas - Transição entre parede interna e piso"/>
  </r>
  <r>
    <n v="80"/>
    <s v="G01"/>
    <x v="10"/>
    <x v="8"/>
    <s v="Reservatórios"/>
    <s v="MASSA PARA CONTRAPISO 1:4 (ADITIVO IMPERMEABILIZANTE INCLUSIVE) "/>
    <s v="m²"/>
    <n v="6.125"/>
    <n v="53.89"/>
    <n v="76.040000000000006"/>
    <n v="129.93"/>
    <n v="330.07625000000002"/>
    <n v="465.74500000000006"/>
    <n v="795.82125000000008"/>
    <s v="Casa de Bombas - Contrapiso (proteção mecânica) Laje/Tampa Casa de Bombas"/>
  </r>
  <r>
    <n v="81"/>
    <s v="G01"/>
    <x v="11"/>
    <x v="9"/>
    <s v="Vidro Temperado"/>
    <s v="JA-01 - Janela VT de Correr  - Janela com 2 folhas de correr, em vidro temperado incolor 8mm,  encaixilhadas com perfil &quot;U&quot; em alumínio na cor preta, externa - 1,21 x 0,37 (L x H)  - incl.  Fecho lateral com travamento autoblocante _x000a_tipo v-a (vidro-alvenaria) - 05 unidades"/>
    <s v="m²"/>
    <n v="2.2400000000000002"/>
    <n v="1160.8392857142858"/>
    <n v="536.78571428571422"/>
    <n v="1697.625"/>
    <n v="2600.2800000000002"/>
    <n v="1202.3999999999999"/>
    <n v="3802.6800000000003"/>
    <s v=" 1.21, 1.22, 1,28, 1.30, 1.31"/>
  </r>
  <r>
    <n v="82"/>
    <s v="G01"/>
    <x v="11"/>
    <x v="9"/>
    <s v="Vidro Temperado"/>
    <s v="JA-02 - Janela VT de Correr  - Janela com 2 folhas de correr em vidro temperado incolor 8mm, encaixilhadas com perfil &quot;U&quot; em alumínio preto fosco, externa - 1,61 x 0,37 (L x H)  - incl.  Fecho lateral com travamento autoblocante _x000a_tipo v-a (vidro-alvenaria) - 04 unidades"/>
    <s v="m²"/>
    <n v="2.3828"/>
    <n v="1091.2707738794695"/>
    <n v="504.61641765989594"/>
    <n v="1595.8871915393654"/>
    <n v="2600.2800000000002"/>
    <n v="1202.4000000000001"/>
    <n v="3802.68"/>
    <s v="1.03, 1.10, 1.23, 1.24"/>
  </r>
  <r>
    <n v="83"/>
    <s v="G01"/>
    <x v="11"/>
    <x v="9"/>
    <s v="Vidro Temperado"/>
    <s v="JA-03* - Janela VT de Correr  - Janela com 2 folhas de correr, em vidro temperado incolor 8mm, encaixilhadas com perfil &quot;U&quot; em alumínio preto fosco, externa - 0,81 x 0,37 (L x H)  - incl.  Fecho lateral com travamento autoblocante _x000a_tipo v-a (vidro-alvenaria) - 05 unidades"/>
    <s v="m²"/>
    <n v="1.5"/>
    <n v="1733.5200000000002"/>
    <n v="801.6"/>
    <n v="2535.1200000000003"/>
    <n v="2600.2800000000002"/>
    <n v="1202.4000000000001"/>
    <n v="3802.6800000000003"/>
    <s v="1.03, 1.04, 1.10, 1.11, 1.30"/>
  </r>
  <r>
    <n v="84"/>
    <s v="G01"/>
    <x v="11"/>
    <x v="9"/>
    <s v="Vidro Temperado"/>
    <s v="JA-03* - Janela VT de Correr  - Janela com 2 folhas de correr, em vidro temperado incolor 8mm, encaixilhadas com perfil &quot;U&quot; em alumínio preto fosco, externa - 0,81 x 0,37 (L x H)  - incl.  Fecho lateral com travamento autoblocante _x000a_tipo v-a (vidro-alvenaria) - 1 unidades"/>
    <s v="m²"/>
    <n v="0.29970000000000002"/>
    <n v="8676.2762762762759"/>
    <n v="4012.0120120120118"/>
    <n v="12688.288288288288"/>
    <n v="2600.2800000000002"/>
    <n v="1202.4000000000001"/>
    <n v="3802.6800000000003"/>
    <s v="2.04-Guarita - Sanitário"/>
  </r>
  <r>
    <n v="85"/>
    <s v="G01"/>
    <x v="11"/>
    <x v="9"/>
    <s v="Vidro Temperado"/>
    <s v="JA-04 - Janela VT de Correr  - Janela com 2 folhas de correr em vidro temperado incolor 8mm, encaixilhadas com perfil &quot;U&quot; em alumínio preto fosco, externa - 2,01 x 1,17 (L x H)  - incl.  Fecho lateral com travamento autoblocante _x000a_tipo v-a (vidro-alvenaria) - 4 unidades"/>
    <s v="m²"/>
    <n v="9.4067999999999987"/>
    <n v="276.42556448526602"/>
    <n v="127.82242632988904"/>
    <n v="404.24799081515505"/>
    <n v="2600.2800000000002"/>
    <n v="1202.4000000000001"/>
    <n v="3802.68"/>
    <s v="1.29 (x2), 1.32, 1.33"/>
  </r>
  <r>
    <n v="86"/>
    <s v="G01"/>
    <x v="11"/>
    <x v="9"/>
    <s v="Vidro Temperado"/>
    <s v="JA-05 - Janela VT de Correr  - Janela com 2 folhas de correr em vidro temperado incolor 8mm, encaixilhadas com perfil &quot;U&quot; em alumínio preto fosco, externa - 2,01 x 0,37 (L x H)  - incl.  Fecho lateral com travamento autoblocante _x000a_tipo v-a (vidro-alvenaria) - 10 unidades"/>
    <s v="m²"/>
    <n v="7.4369999999999994"/>
    <n v="349.64098426785"/>
    <n v="161.67809600645424"/>
    <n v="511.31908027430427"/>
    <n v="2600.2800000000002"/>
    <n v="1202.4000000000001"/>
    <n v="3802.6800000000007"/>
    <s v="1.02, 1.04, 1.06, 1.08, 1.09, 1.11, 1.13, 1.15, 1.16, 1.18"/>
  </r>
  <r>
    <n v="87"/>
    <s v="G01"/>
    <x v="11"/>
    <x v="9"/>
    <s v="Vidro Temperado"/>
    <s v="JA-06 - Janela VT Fixa - Janela com 2 folhas fixas, horizontais e desencontradas em vidro temperado incolor 8mm, encaixilhadas em perfil &quot;U&quot; em alumínio preto fosco, externa. Conforme desenho. - 1,21 x 0,37 (L x H)  - incl.  Ferragens  - 2 unidades"/>
    <s v="m²"/>
    <n v="0.9"/>
    <n v="2889.2000000000003"/>
    <n v="1336"/>
    <n v="4225.2000000000007"/>
    <n v="2600.2800000000002"/>
    <n v="1202.4000000000001"/>
    <n v="3802.6800000000007"/>
    <s v="1.26, 1.27"/>
  </r>
  <r>
    <n v="88"/>
    <s v="G01"/>
    <x v="11"/>
    <x v="9"/>
    <s v="Vidro Temperado"/>
    <s v="JÁ-07 - Janela com 2 folhas de correr, em vidro temperado incolor 8mm,  encaixilhadas com perfil &quot;U&quot; em alumínio na cor preta, externa .  Conforme desenho. - 1,21 x 1,17 (L x H)  - incl.  Ferragens  - 1 unidade"/>
    <s v="m²"/>
    <n v="1.42"/>
    <n v="1831.1830985915494"/>
    <n v="846.76056338028184"/>
    <n v="2677.9436619718313"/>
    <n v="2600.2800000000002"/>
    <n v="1202.4000000000001"/>
    <n v="3802.6800000000003"/>
    <s v="1.32"/>
  </r>
  <r>
    <n v="89"/>
    <s v="G01"/>
    <x v="11"/>
    <x v="9"/>
    <s v="Vidro Temperado"/>
    <s v="JA-08 - Janela VT de Correr  - Conjunto de janela com 2 folhas de correr cada vão,  em vidro temperado incolor 8mm, encaixilhadas com perfil &quot;U&quot; em alumínio preto fosco, externa. - 1,2 x 0,57 (L x H)  - incl.  Fecho lateral com travamento autoblocante _x000a_tipo v-a (vidro-alvenaria) - 2 unidades"/>
    <s v="m²"/>
    <n v="0.68"/>
    <n v="3823.9411764705883"/>
    <n v="1768.2352941176471"/>
    <n v="5592.1764705882351"/>
    <n v="2600.2800000000002"/>
    <n v="1202.4000000000001"/>
    <n v="3802.6800000000003"/>
    <s v="2.03-Guarita_x000a_Verificar que as quatro folhas de vidro corre sobre o trilho."/>
  </r>
  <r>
    <n v="90"/>
    <s v="G01"/>
    <x v="11"/>
    <x v="9"/>
    <s v="Brise"/>
    <s v="Brise de seção retangular, composto por painéis lineares clicados ao porta painel,  encaixilhadas com perfil &quot;U&quot;  em aço galvanizado, com pintura eletrostática na cor amarelo RAL 1018, externa."/>
    <s v="m²"/>
    <n v="25.53"/>
    <n v="663.6"/>
    <n v="3.96"/>
    <n v="667.56000000000006"/>
    <n v="16941.708000000002"/>
    <n v="101.0988"/>
    <n v="17042.806800000002"/>
    <s v="Fechamento lateral  Ed. Principal._x000a_"/>
  </r>
  <r>
    <n v="91"/>
    <s v="G01"/>
    <x v="11"/>
    <x v="9"/>
    <s v="Lona"/>
    <s v="Fechamento em Lona Branca opaca, Enrolavel, com travamento nas paredes laterais"/>
    <s v="m²"/>
    <n v="4.2"/>
    <n v="214.2"/>
    <n v="23.86"/>
    <n v="238.06"/>
    <n v="899.64"/>
    <n v="100.212"/>
    <n v="999.85200000000009"/>
    <s v=","/>
  </r>
  <r>
    <n v="92"/>
    <s v="G01"/>
    <x v="11"/>
    <x v="9"/>
    <s v="Vidro Temperado"/>
    <s v="PA-01 - Porta de Abrir - Porta de abrir pivotante com mola no piso, em vidro temperado incolor 10mm, folha dupla, com perfis em alumínio preto fosco, externa - 1,80 x 2,19 (L x H)  -2 folhas de 90cm -  incl.  Conjunto dobradiça, fechadura e puxador DORMA tubular PD376 acabamento preto fosco, para porta pivotante em vidro temperado. Mola hidráulica piso DORMA BTS 65, em aço inox._x000a_Prever trinco vertical em uma das folhas. - 2 unidades"/>
    <s v="cj"/>
    <n v="2"/>
    <n v="6517.64"/>
    <n v="240.48"/>
    <n v="6758.12"/>
    <n v="13035.28"/>
    <n v="480.96"/>
    <n v="13516.24"/>
    <s v="1.01-Átrio"/>
  </r>
  <r>
    <n v="93"/>
    <s v="G01"/>
    <x v="11"/>
    <x v="9"/>
    <s v="Vidro Temperado"/>
    <s v="PA-02 - Porta de Abrir - Porta de abrir pivotante com mola no piso, em vidro temperado incolor 10mm, folha simples, com perfis em alumínio preto fosco, externa - 1,21 x 2,19 (L x H)  - incl.  Conjunto dobradiça, fechadura e puxador DORMA tubular PD376  - Mola hidráulica piso DORMA BTS 65, em aço inox._x000a_acabamento preto fosco, para porta pivotante em vidro temperado. - 3 unidades"/>
    <s v="cj"/>
    <n v="3"/>
    <n v="3508.86"/>
    <n v="240.48"/>
    <n v="3749.34"/>
    <n v="10526.58"/>
    <n v="721.43999999999994"/>
    <n v="11248.02"/>
    <s v="1.22-Concessão_x000a_1.21-Área Médica_x000a_1.28-Administração - Recepção + Circulação"/>
  </r>
  <r>
    <n v="94"/>
    <s v="G01"/>
    <x v="11"/>
    <x v="9"/>
    <s v="Vidro Temperado"/>
    <s v="PA-03 - Porta de Abrir - Porta de abrir pivotante sem mola no piso, em vidro temperado incolor 10mm, folha simples, com perfis em alumínio preto fosco, externa - 1,21 x 2,19 (L x H)  - incl.  Conjunto dobradiça, fechadura e puxador  DORMA para porta em vidro temperado na cor preto fosco e  Puxador horizontal em inox 40cm largura (lado interno) e chapa inferior em inox altura 40cm (lado interno). - 2 unidades_x000a_Incluso limitadores de abertura de porta fixos no piso (limitadores de borracha)."/>
    <s v="cj"/>
    <n v="2"/>
    <n v="3443.4"/>
    <n v="240.48"/>
    <n v="3683.88"/>
    <n v="6886.8"/>
    <n v="480.96"/>
    <n v="7367.76"/>
    <s v="1.26-Sanitário PNE Masculino_x000a_1.27- Sanitário PNE Feminino"/>
  </r>
  <r>
    <n v="95"/>
    <s v="G01"/>
    <x v="11"/>
    <x v="9"/>
    <s v="Vidro Temperado"/>
    <s v="PA-04 - Porta de Abrir - Porta de abrir pivotante com mola no piso,  em vidro temperado incolor 10mm, folha simples, com perfis em alumínio preto fosco, externa - 0,93 x 2,19 (L x H)  - incl.  Conjunto dobradiça, fechadura e puxador DORMA tubular PD376 . Mola hidráulica piso DORMA BTS 65, em aço inox._x000a_acabamento preto fosco, para porta pivotante em vidro temperado. - 2 unidades"/>
    <s v="cj"/>
    <n v="2"/>
    <n v="3588.36"/>
    <n v="240.48"/>
    <n v="3828.84"/>
    <n v="7176.72"/>
    <n v="480.96"/>
    <n v="7657.68"/>
    <s v="_x000a_1.23-Sanitário Público Masculino_x000a_1.24-Sanitário Público Feminino"/>
  </r>
  <r>
    <n v="96"/>
    <s v="G01"/>
    <x v="11"/>
    <x v="9"/>
    <s v="Vidro Temperado"/>
    <s v="PA-06 - Porta de Abrir - Porta de abrir pivotante com mola no piso, em vidro temperado incolor 10mm, folha simples, com perfis em alumínio preto fosco, externa - 1,01 x 2,17 (L x H)  - incl.  Conjunto dobradiça, fechadura e puxador DORMA tubular PD376 _x000a_acabamento preto fosco, para porta pivotante em vidro temperado. - 1 unidades"/>
    <s v="cj"/>
    <n v="2"/>
    <n v="2205.0500000000002"/>
    <n v="240.48"/>
    <n v="2445.5300000000002"/>
    <n v="4410.1000000000004"/>
    <n v="480.96"/>
    <n v="4891.0600000000004"/>
    <s v="2.03-Guarita_x000a_2.04-Guarita - Sanitário"/>
  </r>
  <r>
    <n v="97"/>
    <s v="G01"/>
    <x v="11"/>
    <x v="9"/>
    <s v="Aluminio"/>
    <s v="PV-01 - Porta de abrir em aluminio com veneziana perfurada,  pintada na cor preto fosco, folha dupla, externa. - 1,99 x 2,19_x000a_Conjunto de fechadura 2235 LaFonte, perfil estreito, acabamento preto PPF-069 (Maçaneta 236, Espelho 621). Código 19.040_x000a_Prever trinco vertical em uma das folhas."/>
    <s v="cj"/>
    <n v="1"/>
    <n v="4180.28"/>
    <n v="240.48"/>
    <n v="4420.7599999999993"/>
    <n v="4180.28"/>
    <n v="240.48"/>
    <n v="4420.7599999999993"/>
    <s v="1.20  (x1)"/>
  </r>
  <r>
    <n v="98"/>
    <s v="G01"/>
    <x v="8"/>
    <x v="9"/>
    <s v="Aluminio"/>
    <s v="Porta de abrir em alúmínio com veneziana perfurada, pintada na cor preto fosco, folha simples com ferrolho lateral  - 80(L) x 60(h)"/>
    <s v="un"/>
    <n v="1"/>
    <n v="476.51"/>
    <n v="240.48"/>
    <n v="716.99"/>
    <n v="476.51"/>
    <n v="240.48"/>
    <n v="716.99"/>
    <s v="Acesso ao barrilete / Parede da marquise acima da central GLP"/>
  </r>
  <r>
    <n v="99"/>
    <s v="G01"/>
    <x v="11"/>
    <x v="9"/>
    <s v="Películas"/>
    <s v="Película Jateada para Vidro temperado - REF. 3M"/>
    <s v="m²"/>
    <n v="19.252199999999998"/>
    <n v="27.84"/>
    <n v="0"/>
    <n v="27.84"/>
    <n v="535.98124799999994"/>
    <n v="0"/>
    <n v="535.98124799999994"/>
    <s v="Pelicula jateada:_x000a_PA02-Área Médica (1.21)|Adm. Recepção + Circulação (1.28)_x000a_PA 03-Sanitário Público PNE Masc. (1.26)  Sanitário Público PNE Fem.(1.27)_x000a_PA 04-Sanitário Público Masc.(1.23)|Sanitário Público Fem.(1.24)_x000a_PA 06-Guarita Sanitário(2.04)"/>
  </r>
  <r>
    <n v="100"/>
    <s v="G01"/>
    <x v="11"/>
    <x v="9"/>
    <s v="Madeira"/>
    <s v="PM-01 - Porta de Abrir PNE - Porta de abrir em madeira para pintura espessura 3cm, com guarnição de 5cm, folha simples, interna. - 0,9 x 2,19 (L x H)  - incl.  Conjunto de fechadura Lafonte 517 IN , acabamento preto PB-009 (Fechadura ST2-Evo 55, Maçaneta 517IN, roseta 327). Código 43.047 e Puxador horizontal em inox 40cm largura (lado interno) e chapa inferior em inox altura 40cm (lado interno). Inclui preparação e pintura conforme especificado cor Amarelo, PANTONE 190C"/>
    <s v="un"/>
    <n v="2"/>
    <n v="4104.05"/>
    <n v="332.02"/>
    <n v="4436.07"/>
    <n v="8208.1"/>
    <n v="664.04"/>
    <n v="8872.14"/>
    <s v="1.30 - Sanitário PNE Adm_x000a_1.31 - Sanitário PNE Adm"/>
  </r>
  <r>
    <n v="101"/>
    <s v="G01"/>
    <x v="11"/>
    <x v="9"/>
    <s v="Madeira"/>
    <s v="PM-02 - Porta de Abrir - Porta de abrir em madeira para pintura espessura 3cm, com guarnição de 10cm, folha simples, interna. - 0,9 x 2,19 (L x H)  - incl.  Conjunto de fechadura LaFonte CJ 6521, acabamento preto PPF-069 (Fechadura ST2-Evo 55, Maçaneta 233, roseta 303. Código 21.024_x000a_  Inclui preparação e pintura conforme especificado cor Amarelo, PANTONE 190C"/>
    <s v="un"/>
    <n v="6"/>
    <n v="3096.0499999999997"/>
    <n v="332.02"/>
    <n v="3428.0699999999997"/>
    <n v="18576.3"/>
    <n v="1992.12"/>
    <n v="20568.419999999998"/>
    <s v="1.06, 1.13, 1.16, 1.18, 1.32, 1.33"/>
  </r>
  <r>
    <n v="102"/>
    <s v="G01"/>
    <x v="11"/>
    <x v="9"/>
    <s v="Madeira"/>
    <s v="PM-03 - Porta de Abrir - Porta de abrir em madeira para pintura espessura 3cm, com guarnição de 10cm, folha simples, interna. - 1,00 x 2,19 (L x H)  - incl.  Conjunto de fechadura LaFonte CJ 6521, acabamento preto PPF-069 (Fechadura ST2-Evo 55, Maçaneta 233, roseta 303. Código 21.023_x000a_Inclui preparação e pintura conforme especificado em projeto de Comunicação Visual"/>
    <s v="un"/>
    <n v="2"/>
    <n v="3096.0499999999997"/>
    <n v="392.18"/>
    <n v="3488.2299999999996"/>
    <n v="6192.0999999999995"/>
    <n v="784.36"/>
    <n v="6976.4599999999991"/>
    <s v="1.05, 1.12"/>
  </r>
  <r>
    <n v="103"/>
    <s v="G01"/>
    <x v="11"/>
    <x v="9"/>
    <s v="Madeira"/>
    <s v="PM-04 * - Porta de Abrir - Porta de abrir em madeira para pintura espessura 3cm, com guarnição de 10cm, folha simples, interna. - 0,8 x 2,19 (L x H)  - incl.  Conjunto de fechadura LaFonte CJ 6521, acabamento preto PPF-069 (Fechadura ST2-Evo 55, Maçaneta 233, roseta 303. Código 21.025_x000a_ Inclui preparação e pintura conforme especificado cor Amarelo, PANTONE 190C"/>
    <s v="un"/>
    <n v="1"/>
    <n v="2856.0499999999997"/>
    <n v="332.02"/>
    <n v="3188.0699999999997"/>
    <n v="2856.0499999999997"/>
    <n v="332.02"/>
    <n v="3188.0699999999997"/>
    <s v="1.21"/>
  </r>
  <r>
    <n v="104"/>
    <s v="G01"/>
    <x v="11"/>
    <x v="9"/>
    <s v="Madeira"/>
    <s v="PM-05 - Porta de Correr - Porta com 3 folhas de correr em madeira para pintura espessura 3cm, encaixilhadas com perfil &quot;U&quot; em alumínio, interna. - 0,83 x 2,19 (L x H)  - incl.  Conjunto de trilhos e fechadura LaFonte 1215, acabamento preto PPF-069 (Fechadura com chave externa para porta de correr,com trinco bico de papagaio)._x000a_Inclui preparação e pintura conforme especificado cor BRANCO"/>
    <s v="un"/>
    <n v="2"/>
    <n v="3431.45"/>
    <n v="356.02"/>
    <n v="3787.47"/>
    <n v="6862.9"/>
    <n v="712.04"/>
    <n v="7574.94"/>
    <s v="1.01 (x2)"/>
  </r>
  <r>
    <n v="105"/>
    <s v="G01"/>
    <x v="11"/>
    <x v="9"/>
    <s v="Portões/Serralheria"/>
    <s v="JT-01 - JANELA/TELA - Janela fixa em aço galvanizado com tela tipo alambrado Fio #12, malha hexagonal de 1&quot;, com pintura eletrostática na cor cinza (RAL 7024). Conforme desenho. Dimensões(m) LxH - 0,41 x 0,37, incl. 1.38 - 2x1,74 + 2x0,14_x000a_*Peitoril com alturas diferentes ver projeto - 4 unidades"/>
    <s v="m²"/>
    <n v="0.61"/>
    <n v="2360.655737704918"/>
    <n v="684.5901639344263"/>
    <n v="3045.2459016393441"/>
    <n v="1440"/>
    <n v="417.6"/>
    <n v="1857.6"/>
    <s v="1.38 (x4)"/>
  </r>
  <r>
    <n v="106"/>
    <s v="G01"/>
    <x v="11"/>
    <x v="9"/>
    <s v="Portões/Serralheria"/>
    <s v="JT-02 - Janela fixa em aço galvanizado, com vidro aramado de 7mm de _x000a_espessura (malha 10x10mm), com pintura eletrostática _x000a_na cor cinza (RAL 7024), externa. Conforme desenho._x000a_Janela para iluminação conforme Norma Técnica N-321.0002 da Celesc Distribuição S.A._x000a_ Dimensões(m) LxH - 0,61 x 0,37 - 3 unidades"/>
    <s v="m²"/>
    <n v="0.68"/>
    <n v="2117.6470588235293"/>
    <n v="614.11764705882354"/>
    <n v="2731.7647058823527"/>
    <n v="1440"/>
    <n v="417.6"/>
    <n v="1857.6"/>
    <s v="4.03 - Entrada de Energia"/>
  </r>
  <r>
    <n v="107"/>
    <s v="G01"/>
    <x v="11"/>
    <x v="9"/>
    <s v="Portões/Serralheria"/>
    <s v="JT-03 - Janela fixa em aço galvanizado com veneziana total e_x000a_ tela interna de proteção (malha 5mm), com pintura eletrostática _x000a_na cor cinza (RAL 7024), externa. Conforme desenho._x000a_Janela para ventilação conforme Norma Técnica N-321.0002 da Celesc Distribuição S.A._x000a_ Dimensões(m) LxH - 0,61 x 0,37 - 3 unidades"/>
    <s v="m²"/>
    <n v="0.68"/>
    <n v="2117.6470588235293"/>
    <n v="614.11764705882354"/>
    <n v="2731.7647058823527"/>
    <n v="1440"/>
    <n v="417.6"/>
    <n v="1857.6"/>
    <s v="4.03 - Entrada de Energia"/>
  </r>
  <r>
    <n v="108"/>
    <s v="G01"/>
    <x v="11"/>
    <x v="9"/>
    <s v="Portões/Serralheria"/>
    <s v="PT-01 - PORTÃO -  Fechamento com  Portão de abrir em aço galvanizado, folha simples com fechamento tipo alambrado com Fio #12, malha hexagonal de 1&quot;,  com pintura eletrostática na cor cinza (RAL 7024),  externa. Conforme desenho. Dimensões(m) LxH - 1,3 x 2,1, incl. Conjunto de dobradiças, batentes e trincos deslizantes com porta cadeados. - 1 unidade"/>
    <s v="m²"/>
    <n v="2.73"/>
    <n v="527.47252747252753"/>
    <n v="152.96703296703296"/>
    <n v="680.43956043956052"/>
    <n v="1440.0000000000002"/>
    <n v="417.59999999999997"/>
    <n v="1857.6000000000001"/>
    <s v="Portão de acesso para a Federação"/>
  </r>
  <r>
    <n v="109"/>
    <s v="G01"/>
    <x v="11"/>
    <x v="9"/>
    <s v="Portões/Serralheria"/>
    <s v="PT-03 - PORTÃO/ FECHAMENTO ACESSO PEDESTRES - Portão de abrir em aço galvanizado, folha dupla com fechamento tipo alambrado com Fio #12, malha hexagonal de 1&quot;, com pintura eletrostática na cor cinza (RAL 7024),  externa. Conforme desenho. Dimensões(m) LxH - 3 x 2,15 , incl. Conjunto de dobradiças, batentes e trincos deslizantes com porta cadeados. - 1 unidade"/>
    <s v="m²"/>
    <n v="6.3"/>
    <n v="228.57142857142858"/>
    <n v="66.285714285714292"/>
    <n v="294.85714285714289"/>
    <n v="1440"/>
    <n v="417.6"/>
    <n v="1857.6000000000001"/>
    <s v="ENTRADA PEDESTRE"/>
  </r>
  <r>
    <n v="110"/>
    <s v="G01"/>
    <x v="11"/>
    <x v="9"/>
    <s v="Portões/Serralheria"/>
    <s v="PT-04 - PORTÃO/ FECHAMENTO ACESSO VEÍCULOS - Portão de abrir em aço galvanizado, folha dupla com fechamento tipo alambrado com Fio #12 malha hexagonal de 1&quot;, com pintura eletrostática na cor cinza (RAL 7024),  externa. Conforme desenho. Dimensões(m) LxH - 6 x 2,15, incl. Conjunto de dobradiças, batentes e trincos deslizantes com porta cadeados. - 1 unidade"/>
    <s v="m²"/>
    <n v="12.6"/>
    <n v="114.28571428571429"/>
    <n v="33.142857142857146"/>
    <n v="147.42857142857144"/>
    <n v="1440"/>
    <n v="417.6"/>
    <n v="1857.6000000000001"/>
    <s v="ENTRADA DE VEÍCULOS"/>
  </r>
  <r>
    <n v="111"/>
    <s v="G01"/>
    <x v="11"/>
    <x v="9"/>
    <s v="Portões/Serralheria"/>
    <s v="PT-05A - PORTÃO/ FECHAMENTO ÁREA TÉCNICA - Conjunto de fechamento da área técnica com portões de abrir/ fechamento em aço galvanizado, portão com folha dupla e fechamento em tela de arame galvanizado ondulado com Fio #12 e malha de 1&quot;, com pintura eletrostática na cor cinza (RAL 7024),  externa. Conforme desenho. Dimensões(m) LxH - 1,99 x 2,72, incl. Conjunto de fechadura 2235 LaFonte, perfil estreito, acabamento preto PPF-069_x000a_(Maçaneta 236, Espelho 621). Código 19.040_x000a_Prever trinco vertical em uma das folhas. - 1 unidade"/>
    <s v="m²"/>
    <n v="5.4128000000000007"/>
    <n v="266.03606266627253"/>
    <n v="77.150458173219036"/>
    <n v="343.18652083949155"/>
    <n v="1440.0000000000002"/>
    <n v="417.60000000000008"/>
    <n v="1857.6000000000001"/>
    <s v="1.38"/>
  </r>
  <r>
    <n v="112"/>
    <s v="G01"/>
    <x v="11"/>
    <x v="9"/>
    <s v="Portões/Serralheria"/>
    <s v="PT-05B - PORTÃO/ FECHAMENTO ÁREA TÉCNICA - Conjunto de fechamento da área técnica com portões de abrir/ fechamento em aço galvanizado, portão com folha dupla e fechamento em tela de arame galvanizado ondulado com Fio #12 e malha de 1&quot;, com pintura eletrostática na cor cinza (RAL 7024),  externa. Conforme desenho. Dimensões(m) LxH - 3,09 x 2,72, incl. Conjunto de fechadura 2235 LaFonte, perfil estreito, acabamento preto PPF-069_x000a_(Maçaneta 236, Espelho 621). Código 19.040_x000a_Prever trinco vertical em uma das folhas. - 1 unidade"/>
    <s v="m²"/>
    <n v="8.4047999999999998"/>
    <n v="171.33066818960594"/>
    <n v="49.685893774985729"/>
    <n v="221.01656196459169"/>
    <n v="1440"/>
    <n v="417.6"/>
    <n v="1857.6000000000001"/>
    <s v="1.40"/>
  </r>
  <r>
    <n v="113"/>
    <s v="G01"/>
    <x v="11"/>
    <x v="9"/>
    <s v="Portões/Serralheria"/>
    <s v="PT -05C - PORTÃO/ FECHAMENTO ÁREA TÉCNICA - Conjunto de fechamento da área técnica com portões de abrir/ fechamento em aço galvanizado, portão com folha dupla e fechamento em tela de arame galvanizado ondulado com Fio #12 e malha de 1&quot;, com pintura eletrostática na cor cinza (RAL 7024),  externa. Conforme desenho. Dimensões(m) LxH - 2,1 x 2,72, incl. Conjunto de fechadura 2235 LaFonte, perfil estreito, acabamento preto PPF-069_x000a_(Maçaneta 236, Espelho 621). Código 19.040_x000a_Prever trinco vertical em uma das folhas. - 1 unidade"/>
    <s v="m²"/>
    <n v="5.7120000000000006"/>
    <n v="252.10084033613444"/>
    <n v="73.109243697478988"/>
    <n v="325.21008403361344"/>
    <n v="1440"/>
    <n v="417.6"/>
    <n v="1857.6000000000001"/>
    <s v="1.41"/>
  </r>
  <r>
    <n v="114"/>
    <s v="G01"/>
    <x v="11"/>
    <x v="9"/>
    <s v="Portões/Serralheria"/>
    <s v="PT -06 -FECHAMENTO ENTRADA - Fechamento tipo alambrado com Fio #12 malha hexagonal de 1&quot;, com pintura eletrostática na cor cinza (RAL 7024),  externa. Conforme desenho. - 1 unidade"/>
    <s v="m²"/>
    <n v="3.87"/>
    <n v="372.09302325581393"/>
    <n v="107.90697674418605"/>
    <n v="480"/>
    <n v="1440"/>
    <n v="417.6"/>
    <n v="1857.6000000000001"/>
    <s v="1.41"/>
  </r>
  <r>
    <n v="115"/>
    <s v="G01"/>
    <x v="11"/>
    <x v="9"/>
    <s v="Portões/Serralheria"/>
    <s v="PT - 08 - PORTÃO EM CERCA MOURÃO - Portão metálico confeccionado com estrutura de aço galvanizado tipo metalon 2”, em folha dupla de abrir, dimensões – Larg=1 m e Altura=2,15m e detalhes conforme projeto arquitetônico, com fechamento tipo “alambrado” Fio #12, malha hexagonal de 2”.Deverão conter trinco deslizante para piso (1 das folhas)  e trinco central (meio do portão) com porta de cadeado. - 1 unidade"/>
    <s v="m²"/>
    <n v="2.15"/>
    <n v="669.76744186046517"/>
    <n v="194.23255813953492"/>
    <n v="864.00000000000011"/>
    <n v="1440"/>
    <n v="417.60000000000008"/>
    <n v="1857.6000000000001"/>
    <s v=" Acesso a área remanescente de terreno (Fundos)"/>
  </r>
  <r>
    <n v="116"/>
    <s v="G01"/>
    <x v="11"/>
    <x v="9"/>
    <s v="Portões/Serralheria"/>
    <s v="PT - 09 -  Portão de abrir em aço galvanizado com veneziana total_x000a_e tela interna de proteção (malha 5mm), com pintura eletrostática _x000a_na cor cinza (RAL 7024), externa._x000a_dimensões – Larg=0,81 m e Altura=1,99m  detalhes conforme projeto_x000a_Conjunto de fechadura 2235 LaFonte, perfil estreito, acabamento preto PPF-069 (Maçaneta 236, Espelho 621). Código 19.040"/>
    <s v="m²"/>
    <n v="1.61"/>
    <n v="894.40993788819867"/>
    <n v="259.37888198757764"/>
    <n v="1153.7888198757764"/>
    <n v="1440"/>
    <n v="417.6"/>
    <n v="1857.6000000000001"/>
    <s v="4.03 - Entrada de Energia"/>
  </r>
  <r>
    <n v="117"/>
    <s v="G01"/>
    <x v="11"/>
    <x v="9"/>
    <s v="Ferragens"/>
    <s v="Mola aérea ASSA BLOY/LAFONTE Ref. 2234, Cor Preto Fosco"/>
    <s v="un"/>
    <n v="2"/>
    <n v="240"/>
    <n v="104.4"/>
    <n v="344.4"/>
    <n v="480"/>
    <n v="208.8"/>
    <n v="688.8"/>
    <s v="Portas internas de madeira voltadas para o Atrio"/>
  </r>
  <r>
    <n v="118"/>
    <s v="G01"/>
    <x v="11"/>
    <x v="9"/>
    <s v="Acessibilidade"/>
    <s v="Barra de apoio reta, inox polido, comprimento 60 cm, fixada em porta - fornecimento e instalação. af_01/2020"/>
    <s v="un"/>
    <n v="5"/>
    <n v="276.60000000000002"/>
    <n v="78.680000000000007"/>
    <n v="355.28000000000003"/>
    <n v="1383"/>
    <n v="393.40000000000003"/>
    <n v="1776.4"/>
    <s v="Portas dos Sanitários PNE"/>
  </r>
  <r>
    <n v="119"/>
    <s v="G01"/>
    <x v="11"/>
    <x v="9"/>
    <s v="Acessibilidade"/>
    <s v="Barra de apoio reta, inox polido , comprimento 45 cm, fixada na parede - fornecimento e instalação. af_01/2020"/>
    <s v="un"/>
    <n v="10"/>
    <n v="276"/>
    <n v="78.680000000000007"/>
    <n v="354.68"/>
    <n v="2760"/>
    <n v="786.80000000000007"/>
    <n v="3546.8"/>
    <s v="Lavatórios PNE (2 pças por lavatório)"/>
  </r>
  <r>
    <n v="120"/>
    <s v="G01"/>
    <x v="11"/>
    <x v="9"/>
    <s v="Acessibilidade"/>
    <s v="Barra de apoio reta, em aco inox polido, comprimento 80 cm, fixada na parede - fornecimento e instalação. af_01/2020"/>
    <s v="un"/>
    <n v="17"/>
    <n v="498"/>
    <n v="42.37"/>
    <n v="540.37"/>
    <n v="8466"/>
    <n v="720.29"/>
    <n v="9186.2900000000009"/>
    <s v="10 pçs para vaso sanitário PNE  + 2 pçs para 1 mictório de publico + 2 pçs nos lavatórios de publico (1 masc +1 fem) + 2 pçs em chuveiro Arbitro/PNE + 1 pç ao lado do armario de troca de roupas Arbitro/PNE - total = 17"/>
  </r>
  <r>
    <n v="121"/>
    <s v="G01"/>
    <x v="11"/>
    <x v="9"/>
    <s v="Acessibilidade"/>
    <s v="Barra de apoio para box, em aco inox polido 80 x 80 cm, fixada nem piso conforme projeto - fornecimento e instalacao. af_01/2020"/>
    <s v="un"/>
    <n v="2"/>
    <n v="300"/>
    <n v="78.680000000000007"/>
    <n v="378.68"/>
    <n v="600"/>
    <n v="157.36000000000001"/>
    <n v="757.36"/>
    <s v="Barras de apoio extras conforme indicado em projeto._x000a_(1 x) 1.23 e (1 x) 1.24"/>
  </r>
  <r>
    <n v="122"/>
    <s v="G01"/>
    <x v="11"/>
    <x v="9"/>
    <s v="Portões/Serralheria"/>
    <s v="Tampa e Aro estruturada com de ferro galvanizado  - 90x90cm, tratado e pintado na cor cinza  (RAL 7024), incl. alça, dobradiças, feixo tipo trinco com porta cadeado"/>
    <s v="un"/>
    <n v="3"/>
    <n v="741.6"/>
    <n v="88.46"/>
    <n v="830.06000000000006"/>
    <n v="2224.8000000000002"/>
    <n v="265.38"/>
    <n v="2490.1800000000003"/>
    <s v="Acesso Casa de Bombas e Reservatório (ver detalhe em projeto)"/>
  </r>
  <r>
    <n v="123"/>
    <s v="G01"/>
    <x v="12"/>
    <x v="9"/>
    <s v="Aluminio"/>
    <s v="Porta Veneziana preta de alumínio (0,70m x 1,95)"/>
    <s v="un"/>
    <n v="1"/>
    <n v="1200"/>
    <n v="240.48"/>
    <n v="1440.48"/>
    <n v="1200"/>
    <n v="240.48"/>
    <n v="1440.48"/>
    <s v="Casa de Bombas e Reservatório (ver detalhe em projeto)"/>
  </r>
  <r>
    <n v="124"/>
    <s v="G01"/>
    <x v="11"/>
    <x v="9"/>
    <s v="Portões/Serralheria"/>
    <s v="Escada Marinheiro estruturada (0,50mx3,00m) em ferro galvanizado conforme projeto,  tratado e pintado na cor cinza  (RAL 7024), incl. Fixação em alvenaria e/ou concreto "/>
    <s v="un"/>
    <n v="3"/>
    <n v="11400"/>
    <n v="2174.09"/>
    <n v="13574.09"/>
    <n v="34200"/>
    <n v="6522.27"/>
    <n v="40722.270000000004"/>
    <s v="Casa de Bombas e Reservatório (ver detalhe em projeto)"/>
  </r>
  <r>
    <n v="125"/>
    <s v="G01"/>
    <x v="11"/>
    <x v="9"/>
    <s v="Corrimão/Guarda corpo"/>
    <s v="Guarda-corpo de aço galvanizado de 1,10m de altura, montantes em ferro chato de 1.1/2' x 3/8' espaçados de 0,90m, travessa superior de 1.1/2' x 3/8', gradil formado por barras chatas verticais em ferro de 1.1/2' x 1/4' (38 x 6,2mm), fixado com chumbador mecânico + Corrimão duplo em ferro chato 1.1/2' x 3/8' fixado a cada 90cm e com h=92cm e h=70 cm conforme memorial e detalhamento arquitetonico"/>
    <s v="m"/>
    <n v="51.85"/>
    <n v="1903"/>
    <n v="16.850000000000001"/>
    <n v="1919.85"/>
    <n v="98670.55"/>
    <n v="873.67250000000013"/>
    <n v="99544.222500000003"/>
    <s v="*RAMPAS no acesso e na plataforma PNE - guarda corpo com 110cm com corrimão duplo conforme projeto arquitetonico_x000a_Incl. Rampa no acesso externo"/>
  </r>
  <r>
    <n v="126"/>
    <s v="G01"/>
    <x v="11"/>
    <x v="9"/>
    <s v="Corrimão/Guarda corpo"/>
    <s v="Guarda-corpo de aço galvanizado de 1,10m de altura, montantes em ferro chato de 1.1/2' x 3/8' espaçados de 1,00m, travessa superior de 1.1/2' x 3/8', gradil formado por barras chatas verticais em ferro de 1.1/2' x 1/4' (38 x 6,2mm), fixado com chumbador mecânico.  (SEM CORRIMÃO)"/>
    <s v="m"/>
    <n v="16"/>
    <n v="1595"/>
    <n v="16.850000000000001"/>
    <n v="1611.85"/>
    <n v="25520"/>
    <n v="269.60000000000002"/>
    <n v="25789.599999999999"/>
    <s v="*RAMPAS no acesso e na plataforma PNE - guarda corpo com 110cm sem corrimão _x000a_incl. portão com ferragens"/>
  </r>
  <r>
    <n v="127"/>
    <s v="G01"/>
    <x v="11"/>
    <x v="9"/>
    <s v="Corrimão/Guarda corpo"/>
    <s v="Corrimão de aço galvanizado de 1,10m de altura, formato em &quot;U&quot; invertido, montantes em ferro chato de 1.1/2' x 3/8' espaçados aprox. 0,60m (2 degraus de escada), travessa superior de 1.1/2' x 3/8', incl. fixação de aprox. 30cm chumbado no piso de concreto conforme memorial e detalhamento arquitetônico. OBS: A Construtora deve realizar teste de ancoragem/fixação do corrimão e garantir o perfeita estabilidade da peça."/>
    <s v="m"/>
    <n v="81.599999999999994"/>
    <n v="1155"/>
    <n v="16.850000000000001"/>
    <n v="1171.8499999999999"/>
    <n v="94248"/>
    <n v="1374.96"/>
    <n v="95622.959999999992"/>
    <s v="ARQUIBANCADA - Corrimão / Guarda Corpo especifico da Arquibancada nas 5 escadas radiais (ver detalhe de arquitetura/PPCI) . Metragem  inclui o desenvolvimento da peça mais a ancoragem (chumbamento no concreto das escadas)."/>
  </r>
  <r>
    <n v="128"/>
    <s v="G01"/>
    <x v="11"/>
    <x v="9"/>
    <s v="Corrimão/Guarda corpo"/>
    <s v="Guarda-corpo de aço galvanizado de 1,10m de altura, montantes em ferro chato de 1.1/2' x 3/8' espaçados de 1,00m, travessa superior de 1.1/2' x 3/8', gradil formado por barras chatas verticais em ferro de 1.1/2' x 1/4' (38 x 6,2mm), fixado com chumbador mecânico.  (SEM CORRIMÃO)"/>
    <s v="m"/>
    <n v="96.5"/>
    <n v="1595"/>
    <n v="16.850000000000001"/>
    <n v="1611.85"/>
    <n v="153917.5"/>
    <n v="1626.0250000000001"/>
    <n v="155543.52499999999"/>
    <s v="ARQUIBANCADA - Corrimão / Guarda Corpo especifico da Arquibancada  (ver detalhe de arquitetura/PPCI) . Metragem ref. corrimão/guarda corpo na circulação superior e laterais da arquibancada"/>
  </r>
  <r>
    <n v="129"/>
    <s v="G01"/>
    <x v="11"/>
    <x v="9"/>
    <s v="Divisórias"/>
    <s v="Vidro cristal laminado # 8 mm colocado em caixilho com gaxeta de neoprene_x000a_leitoso fixo em montantes (tubos quadrados) verticais em aço inox escovado (5cmx5cm), piso teto (travados), fixo em perfil U do mesmo material, conforme detalhe arquitetônico."/>
    <s v="m²"/>
    <n v="3"/>
    <n v="1080"/>
    <n v="240.48"/>
    <n v="1320.48"/>
    <n v="3240"/>
    <n v="721.43999999999994"/>
    <n v="3961.44"/>
    <s v="Na recepção do edifício administrativo"/>
  </r>
  <r>
    <n v="130"/>
    <s v="G01"/>
    <x v="13"/>
    <x v="10"/>
    <s v="Esgoto"/>
    <s v="Rede de Esgoto | Adaptador p/ Saída de Vaso Sanitário Série Normal 100mm"/>
    <s v="un"/>
    <n v="21"/>
    <n v="92.273999999999987"/>
    <n v="0"/>
    <n v="92.273999999999987"/>
    <n v="1937.7539999999997"/>
    <n v="0"/>
    <n v="1937.7539999999997"/>
    <s v="Rede de Esgoto | Edificação / Guarita"/>
  </r>
  <r>
    <n v="131"/>
    <s v="G01"/>
    <x v="13"/>
    <x v="10"/>
    <s v="Esgoto"/>
    <s v="Rede de Esgoto | Corpo Caixa Sifonada 100x100x50mm"/>
    <s v="un"/>
    <n v="4"/>
    <n v="15.189999999999998"/>
    <n v="0"/>
    <n v="15.189999999999998"/>
    <n v="60.759999999999991"/>
    <n v="0"/>
    <n v="60.759999999999991"/>
    <s v="Rede de Esgoto | Edificação / Guarita"/>
  </r>
  <r>
    <n v="132"/>
    <s v="G01"/>
    <x v="13"/>
    <x v="10"/>
    <s v="Esgoto"/>
    <s v="Rede de Esgoto | Corpo Caixa Sifonada 150x185x75mm"/>
    <s v="un"/>
    <n v="2"/>
    <n v="43.693999999999996"/>
    <n v="0"/>
    <n v="43.693999999999996"/>
    <n v="87.387999999999991"/>
    <n v="0"/>
    <n v="87.387999999999991"/>
    <s v="Rede de Esgoto | Edificação / Guarita"/>
  </r>
  <r>
    <n v="133"/>
    <s v="G01"/>
    <x v="13"/>
    <x v="10"/>
    <s v="Esgoto"/>
    <s v="Rede de Esgoto | Curva 90° 100mm"/>
    <s v="un"/>
    <n v="16"/>
    <n v="21.391999999999999"/>
    <n v="0"/>
    <n v="21.391999999999999"/>
    <n v="342.27199999999999"/>
    <n v="0"/>
    <n v="342.27199999999999"/>
    <s v="Rede de Esgoto | Edificação / Guarita"/>
  </r>
  <r>
    <n v="134"/>
    <s v="G01"/>
    <x v="13"/>
    <x v="10"/>
    <s v="Esgoto"/>
    <s v="Rede de Esgoto | Curva 90° 50mm"/>
    <s v="un"/>
    <n v="68"/>
    <n v="10.569999999999999"/>
    <n v="0"/>
    <n v="10.569999999999999"/>
    <n v="718.75999999999988"/>
    <n v="0"/>
    <n v="718.75999999999988"/>
    <s v="Rede de Esgoto | Edificação / Guarita"/>
  </r>
  <r>
    <n v="135"/>
    <s v="G01"/>
    <x v="13"/>
    <x v="10"/>
    <s v="Esgoto"/>
    <s v="Rede de Esgoto | Joelho 45° 100mm"/>
    <s v="un"/>
    <n v="10"/>
    <n v="8.427999999999999"/>
    <n v="0"/>
    <n v="8.427999999999999"/>
    <n v="84.279999999999987"/>
    <n v="0"/>
    <n v="84.279999999999987"/>
    <s v="Rede de Esgoto | Edificação / Guarita"/>
  </r>
  <r>
    <n v="136"/>
    <s v="G01"/>
    <x v="13"/>
    <x v="10"/>
    <s v="Esgoto"/>
    <s v="Rede de Esgoto | Joelho 45° 75mm"/>
    <s v="un"/>
    <n v="1"/>
    <n v="10.5"/>
    <n v="0"/>
    <n v="10.5"/>
    <n v="10.5"/>
    <n v="0"/>
    <n v="10.5"/>
    <s v="Rede de Esgoto | Edificação / Guarita"/>
  </r>
  <r>
    <n v="137"/>
    <s v="G01"/>
    <x v="13"/>
    <x v="10"/>
    <s v="Esgoto"/>
    <s v="Rede de Esgoto | Joelho 45° 50mm"/>
    <s v="un"/>
    <n v="29"/>
    <n v="3.472"/>
    <n v="0"/>
    <n v="3.472"/>
    <n v="100.688"/>
    <n v="0"/>
    <n v="100.688"/>
    <s v="Rede de Esgoto | Edificação / Guarita"/>
  </r>
  <r>
    <n v="138"/>
    <s v="G01"/>
    <x v="13"/>
    <x v="10"/>
    <s v="Esgoto"/>
    <s v="Rede de Esgoto | Joelho 45° 40mm com Bolsas Lisas"/>
    <s v="un"/>
    <n v="9"/>
    <n v="2.2819999999999996"/>
    <n v="0"/>
    <n v="2.2819999999999996"/>
    <n v="20.537999999999997"/>
    <n v="0"/>
    <n v="20.537999999999997"/>
    <s v="Rede de Esgoto | Edificação / Guarita"/>
  </r>
  <r>
    <n v="139"/>
    <s v="G01"/>
    <x v="13"/>
    <x v="10"/>
    <s v="Esgoto"/>
    <s v="Rede de Esgoto | Joelho 90° Série Normal 100mm"/>
    <s v="un"/>
    <n v="20"/>
    <n v="7.5739999999999998"/>
    <n v="0"/>
    <n v="7.5739999999999998"/>
    <n v="151.47999999999999"/>
    <n v="0"/>
    <n v="151.47999999999999"/>
    <s v="Rede de Esgoto | Edificação / Guarita"/>
  </r>
  <r>
    <n v="140"/>
    <s v="G01"/>
    <x v="13"/>
    <x v="10"/>
    <s v="Esgoto"/>
    <s v="Rede de Esgoto | Joelho 90° Série Normal 50mm"/>
    <s v="un"/>
    <n v="73"/>
    <n v="2.8139999999999996"/>
    <n v="0"/>
    <n v="2.8139999999999996"/>
    <n v="205.42199999999997"/>
    <n v="0"/>
    <n v="205.42199999999997"/>
    <s v="Rede de Esgoto | Edificação / Guarita"/>
  </r>
  <r>
    <n v="141"/>
    <s v="G01"/>
    <x v="13"/>
    <x v="10"/>
    <s v="Esgoto"/>
    <s v="Rede de Esgoto | Joelho 90° Série Normal 40mm com Bolsas Lisas"/>
    <s v="un"/>
    <n v="48"/>
    <n v="2.0019999999999998"/>
    <n v="0"/>
    <n v="2.0019999999999998"/>
    <n v="96.095999999999989"/>
    <n v="0"/>
    <n v="96.095999999999989"/>
    <s v="Rede de Esgoto | Edificação / Guarita"/>
  </r>
  <r>
    <n v="142"/>
    <s v="G01"/>
    <x v="13"/>
    <x v="10"/>
    <s v="Esgoto"/>
    <s v="Rede de Esgoto | Junção Simples Série Normal 100mm"/>
    <s v="un"/>
    <n v="10"/>
    <n v="21.7"/>
    <n v="0"/>
    <n v="21.7"/>
    <n v="217"/>
    <n v="0"/>
    <n v="217"/>
    <s v="Rede de Esgoto | Edificação / Guarita"/>
  </r>
  <r>
    <n v="143"/>
    <s v="G01"/>
    <x v="13"/>
    <x v="10"/>
    <s v="Esgoto"/>
    <s v="Rede de Esgoto | Junção Simples Série Normal 100x50mm"/>
    <s v="un"/>
    <n v="9"/>
    <n v="16.352"/>
    <n v="0"/>
    <n v="16.352"/>
    <n v="147.16800000000001"/>
    <n v="0"/>
    <n v="147.16800000000001"/>
    <s v="Rede de Esgoto | Edificação / Guarita"/>
  </r>
  <r>
    <n v="144"/>
    <s v="G01"/>
    <x v="13"/>
    <x v="10"/>
    <s v="Esgoto"/>
    <s v="Rede de Esgoto | Junção Simples Série Normal 100x75mm"/>
    <s v="un"/>
    <n v="2"/>
    <n v="21.616"/>
    <n v="0"/>
    <n v="21.616"/>
    <n v="43.231999999999999"/>
    <n v="0"/>
    <n v="43.231999999999999"/>
    <s v="Rede de Esgoto | Edificação / Guarita"/>
  </r>
  <r>
    <n v="145"/>
    <s v="G01"/>
    <x v="13"/>
    <x v="10"/>
    <s v="Esgoto"/>
    <s v="Rede de Esgoto | Junção Simples Série Normal 50mm"/>
    <s v="un"/>
    <n v="12"/>
    <n v="9.0019999999999989"/>
    <n v="0"/>
    <n v="9.0019999999999989"/>
    <n v="108.02399999999999"/>
    <n v="0"/>
    <n v="108.02399999999999"/>
    <s v="Rede de Esgoto | Edificação / Guarita"/>
  </r>
  <r>
    <n v="146"/>
    <s v="G01"/>
    <x v="13"/>
    <x v="10"/>
    <s v="Esgoto"/>
    <s v="Rede de Esgoto | Junção Simples Série Normal 75x50mm"/>
    <s v="un"/>
    <n v="2"/>
    <n v="12.263999999999999"/>
    <n v="0"/>
    <n v="12.263999999999999"/>
    <n v="24.527999999999999"/>
    <n v="0"/>
    <n v="24.527999999999999"/>
    <s v="Rede de Esgoto | Edificação / Guarita"/>
  </r>
  <r>
    <n v="147"/>
    <s v="G01"/>
    <x v="13"/>
    <x v="10"/>
    <s v="Esgoto"/>
    <s v="Rede de Esgoto | Luva Simples Série Normal 50mm"/>
    <s v="un"/>
    <n v="2"/>
    <n v="3.052"/>
    <n v="0"/>
    <n v="3.052"/>
    <n v="6.1040000000000001"/>
    <n v="0"/>
    <n v="6.1040000000000001"/>
    <s v="Rede de Esgoto | Edificação / Guarita"/>
  </r>
  <r>
    <n v="148"/>
    <s v="G01"/>
    <x v="13"/>
    <x v="10"/>
    <s v="Esgoto"/>
    <s v="Rede de Esgoto | Redução Excêntrica 100x50mm"/>
    <s v="un"/>
    <n v="42"/>
    <n v="8.218"/>
    <n v="0"/>
    <n v="8.218"/>
    <n v="345.15600000000001"/>
    <n v="0"/>
    <n v="345.15600000000001"/>
    <s v="Rede de Esgoto | Edificação / Guarita"/>
  </r>
  <r>
    <n v="149"/>
    <s v="G01"/>
    <x v="13"/>
    <x v="10"/>
    <s v="Esgoto"/>
    <s v="Rede de Esgoto | Redução Excêntrica 100x75mm"/>
    <s v="un"/>
    <n v="1"/>
    <n v="9.52"/>
    <n v="0"/>
    <n v="9.52"/>
    <n v="9.52"/>
    <n v="0"/>
    <n v="9.52"/>
    <s v="Rede de Esgoto | Edificação / Guarita"/>
  </r>
  <r>
    <n v="150"/>
    <s v="G01"/>
    <x v="13"/>
    <x v="10"/>
    <s v="Esgoto"/>
    <s v="Rede de Esgoto | Redução Excêntrica 75x50mm"/>
    <s v="un"/>
    <n v="2"/>
    <n v="7.1119999999999992"/>
    <n v="0"/>
    <n v="7.1119999999999992"/>
    <n v="14.223999999999998"/>
    <n v="0"/>
    <n v="14.223999999999998"/>
    <s v="Rede de Esgoto | Edificação / Guarita"/>
  </r>
  <r>
    <n v="151"/>
    <s v="G01"/>
    <x v="13"/>
    <x v="10"/>
    <s v="Esgoto"/>
    <s v="Rede de Esgoto | Tê Série Normal 150x100mm"/>
    <s v="un"/>
    <n v="1"/>
    <n v="68.263999999999996"/>
    <n v="0"/>
    <n v="68.263999999999996"/>
    <n v="68.263999999999996"/>
    <n v="0"/>
    <n v="68.263999999999996"/>
    <s v="Rede de Esgoto | Edificação / Guarita"/>
  </r>
  <r>
    <n v="152"/>
    <s v="G01"/>
    <x v="13"/>
    <x v="10"/>
    <s v="Esgoto"/>
    <s v="Rede de Esgoto | Tê Série Normal 100x50mm"/>
    <s v="un"/>
    <n v="24"/>
    <n v="14.587999999999999"/>
    <n v="0"/>
    <n v="14.587999999999999"/>
    <n v="350.11199999999997"/>
    <n v="0"/>
    <n v="350.11199999999997"/>
    <s v="Rede de Esgoto | Edificação / Guarita"/>
  </r>
  <r>
    <n v="153"/>
    <s v="G01"/>
    <x v="13"/>
    <x v="10"/>
    <s v="Esgoto"/>
    <s v="Rede de Esgoto | Tê Série Normal 75x50mm"/>
    <s v="un"/>
    <n v="1"/>
    <n v="17.233999999999998"/>
    <n v="0"/>
    <n v="17.233999999999998"/>
    <n v="17.233999999999998"/>
    <n v="0"/>
    <n v="17.233999999999998"/>
    <s v="Rede de Esgoto | Edificação / Guarita"/>
  </r>
  <r>
    <n v="154"/>
    <s v="G01"/>
    <x v="13"/>
    <x v="10"/>
    <s v="Esgoto"/>
    <s v="Rede de Esgoto | Tê Série Normal 50mm"/>
    <s v="un"/>
    <n v="4"/>
    <n v="12.6"/>
    <n v="0"/>
    <n v="12.6"/>
    <n v="50.4"/>
    <n v="0"/>
    <n v="50.4"/>
    <s v="Rede de Esgoto | Edificação / Guarita - Enterrada"/>
  </r>
  <r>
    <n v="155"/>
    <s v="G01"/>
    <x v="13"/>
    <x v="10"/>
    <s v="Esgoto"/>
    <s v="Rede de Esgoto | Bucha de Redução Longa - 50mmx40mm"/>
    <s v="un"/>
    <n v="27"/>
    <n v="3.1360000000000001"/>
    <n v="0"/>
    <n v="3.1360000000000001"/>
    <n v="84.671999999999997"/>
    <n v="0"/>
    <n v="84.671999999999997"/>
    <s v="Rede de Esgoto | Edificação / Guarita - Enterrada"/>
  </r>
  <r>
    <n v="156"/>
    <s v="G01"/>
    <x v="13"/>
    <x v="10"/>
    <s v="Esgoto"/>
    <s v="Rede de Esgoto | Tubo de PVC 100mm"/>
    <s v="m"/>
    <n v="36"/>
    <n v="20.28"/>
    <n v="75.12"/>
    <n v="95.4"/>
    <n v="730.08"/>
    <n v="2704.32"/>
    <n v="3434.4"/>
    <s v="Rede de Esgoto | Edificação / Guarita"/>
  </r>
  <r>
    <n v="157"/>
    <s v="G01"/>
    <x v="13"/>
    <x v="10"/>
    <s v="Esgoto"/>
    <s v="Rede de Esgoto | Tubo de PVC 75mm"/>
    <s v="m"/>
    <n v="6"/>
    <n v="22.32"/>
    <n v="63.92"/>
    <n v="86.240000000000009"/>
    <n v="133.92000000000002"/>
    <n v="383.52"/>
    <n v="517.44000000000005"/>
    <s v="Rede de Esgoto | Edificação / Guarita"/>
  </r>
  <r>
    <n v="158"/>
    <s v="G01"/>
    <x v="13"/>
    <x v="10"/>
    <s v="Esgoto"/>
    <s v="Rede de Esgoto | Tubo de PVC 50mm "/>
    <s v="m"/>
    <n v="102"/>
    <n v="13.51"/>
    <n v="56.92"/>
    <n v="70.430000000000007"/>
    <n v="1378.02"/>
    <n v="5805.84"/>
    <n v="7183.8600000000006"/>
    <s v="Rede de Esgoto | Edificação / Guarita"/>
  </r>
  <r>
    <n v="159"/>
    <s v="G01"/>
    <x v="13"/>
    <x v="10"/>
    <s v="Esgoto"/>
    <s v="Rede de Esgoto | Tubo de PVC 40mm "/>
    <s v="m"/>
    <n v="30"/>
    <n v="9.91"/>
    <n v="56.92"/>
    <n v="66.83"/>
    <n v="297.3"/>
    <n v="1707.6000000000001"/>
    <n v="2004.8999999999999"/>
    <s v="Rede de Esgoto | Edificação / Guarita"/>
  </r>
  <r>
    <n v="160"/>
    <s v="G01"/>
    <x v="13"/>
    <x v="10"/>
    <s v="Esgoto"/>
    <s v="Rede de Esgoto | Calha de Piso Reforçada Baixa 500x130mm Tigre "/>
    <s v="un"/>
    <n v="64"/>
    <n v="160.85999999999999"/>
    <n v="0"/>
    <n v="160.85999999999999"/>
    <n v="10295.039999999999"/>
    <n v="0"/>
    <n v="10295.039999999999"/>
    <s v="Rede de Esgoto | Edificação / Guarita"/>
  </r>
  <r>
    <n v="161"/>
    <s v="G01"/>
    <x v="13"/>
    <x v="10"/>
    <s v="Esgoto"/>
    <s v="Rede de Esgoto | Calha de Piso Reforçada Baixa 200x130mm Tigre "/>
    <s v="un"/>
    <n v="15"/>
    <n v="138.13800000000001"/>
    <n v="0"/>
    <n v="138.13800000000001"/>
    <n v="2072.0700000000002"/>
    <n v="0"/>
    <n v="2072.0700000000002"/>
    <s v="Rede de Esgoto | Edificação / Guarita"/>
  </r>
  <r>
    <n v="162"/>
    <s v="G01"/>
    <x v="13"/>
    <x v="10"/>
    <s v="Esgoto"/>
    <s v="Rede de Esgoto | Bocal com saída lateral 100mm p/ calha de Piso Ref. Tigre "/>
    <s v="un"/>
    <n v="15"/>
    <n v="49"/>
    <n v="0"/>
    <n v="49"/>
    <n v="735"/>
    <n v="0"/>
    <n v="735"/>
    <s v="Rede de Esgoto | Edificação / Guarita"/>
  </r>
  <r>
    <n v="163"/>
    <s v="G01"/>
    <x v="13"/>
    <x v="10"/>
    <s v="Esgoto"/>
    <s v="Rede de Esgoto | Emenda para calha de Piso 130mm Tigre"/>
    <s v="un"/>
    <n v="53"/>
    <n v="32.199999999999996"/>
    <n v="0"/>
    <n v="32.199999999999996"/>
    <n v="1706.5999999999997"/>
    <n v="0"/>
    <n v="1706.5999999999997"/>
    <s v="Rede de Esgoto | Edificação / Guarita"/>
  </r>
  <r>
    <n v="164"/>
    <s v="G01"/>
    <x v="13"/>
    <x v="10"/>
    <s v="Esgoto"/>
    <s v="Rede de Esgoto | Conjunto grelha e porta grelha de piso de 15 x 50cm em alumínio cromado parafusada com tela - linha Elegance Cromo da Costa Navarro"/>
    <s v="un"/>
    <n v="64"/>
    <n v="179.9"/>
    <n v="35"/>
    <n v="214.9"/>
    <n v="11513.6"/>
    <n v="2240"/>
    <n v="13753.6"/>
    <s v="Os ralos utilizados nas áreas onde há lavagem (sanitários e áreas molhadas, incluindo áreas de chuveiros dos técnicos e árbitros) serão do tipo ralo linear com conjunto grelha e porta grelha com caixa coletora de 7 x 70cm em alumínio cromado saída por baixo (sifonada) de 40mm, da Linha Elegance Cromo da Costa Navarro._x000a_Nas áreas de chuveiros dos vestiários dos atletas será utilizado conjunto de grelha e porta grelha de 15 x 50cm em alumínio cromado parafusada com tela, da linha Elegance Cromo da Costa Navarro.”"/>
  </r>
  <r>
    <n v="165"/>
    <s v="G01"/>
    <x v="13"/>
    <x v="10"/>
    <s v="Esgoto"/>
    <s v="Rede de Esgoto | Conjunto grelha e porta grelha com caixa coletora de 7 x 70cm em alumínio cromado saída por baixo (sifonada) de 40mm Linha Elegance Cromo - Costa Navarro"/>
    <s v="un"/>
    <n v="15"/>
    <n v="215.6"/>
    <n v="35"/>
    <n v="250.6"/>
    <n v="3234"/>
    <n v="525"/>
    <n v="3759"/>
    <s v="Os ralos utilizados nas áreas onde há lavagem (sanitários e áreas molhadas, incluindo áreas de chuveiros dos técnicos e árbitros) serão do tipo ralo linear com conjunto grelha e porta grelha com caixa coletora de 7 x 70cm em alumínio cromado saída por baixo (sifonada) de 40mm, da Linha Elegance Cromo da Costa Navarro._x000a_Nas áreas de chuveiros dos vestiários dos atletas será utilizado conjunto de grelha e porta grelha de 15 x 50cm em alumínio cromado parafusada com tela, da linha Elegance Cromo da Costa Navarro.”"/>
  </r>
  <r>
    <n v="166"/>
    <s v="G01"/>
    <x v="13"/>
    <x v="10"/>
    <s v="Esgoto"/>
    <s v="Rede de Esgoto | Caixa de passagem de esgoto "/>
    <s v="un"/>
    <n v="21"/>
    <n v="420.77"/>
    <n v="444.47"/>
    <n v="865.24"/>
    <n v="8836.17"/>
    <n v="9333.8700000000008"/>
    <n v="18170.04"/>
    <s v="Rede de Esgoto | Contorno da Edificação / Terreno"/>
  </r>
  <r>
    <n v="167"/>
    <s v="G01"/>
    <x v="13"/>
    <x v="10"/>
    <s v="Esgoto"/>
    <s v="Rede de Esgoto | Caixa de gordura 120 litros (conf. Projeto)"/>
    <s v="un"/>
    <n v="1"/>
    <n v="560"/>
    <n v="230"/>
    <n v="790"/>
    <n v="560"/>
    <n v="230"/>
    <n v="790"/>
    <s v="Rede de Esgoto | Contorno da Edificação / Terreno - Enterrada"/>
  </r>
  <r>
    <n v="168"/>
    <s v="G01"/>
    <x v="13"/>
    <x v="10"/>
    <s v="Esgoto"/>
    <s v="Rede de Esgoto | Tubo de PVC 100mm"/>
    <s v="m"/>
    <n v="3"/>
    <n v="20.28"/>
    <n v="75.12"/>
    <n v="95.4"/>
    <n v="60.84"/>
    <n v="225.36"/>
    <n v="286.20000000000005"/>
    <s v="Rede de Esgoto | Contorno da Edificação / Terreno - Enterrada"/>
  </r>
  <r>
    <n v="169"/>
    <s v="G01"/>
    <x v="13"/>
    <x v="10"/>
    <s v="Esgoto"/>
    <s v="Rede de Esgoto | Tubo de PVC 150mm"/>
    <s v="m"/>
    <n v="152"/>
    <n v="113.66"/>
    <n v="84.4"/>
    <n v="198.06"/>
    <n v="17276.32"/>
    <n v="12828.800000000001"/>
    <n v="30105.119999999999"/>
    <s v="Rede de Esgoto | Contorno da Edificação / Terreno - Enterrada"/>
  </r>
  <r>
    <n v="170"/>
    <s v="G01"/>
    <x v="13"/>
    <x v="10"/>
    <s v="Água Fria"/>
    <s v="AF | Adapt. Soldável curto c/ bolsa - rosca p/ Registro - 25mmx3/4&quot;"/>
    <s v="un"/>
    <n v="82"/>
    <n v="1.022"/>
    <n v="0"/>
    <n v="1.022"/>
    <n v="83.804000000000002"/>
    <n v="0"/>
    <n v="83.804000000000002"/>
    <s v="Rede Hidráulica - Térreo"/>
  </r>
  <r>
    <n v="171"/>
    <s v="G01"/>
    <x v="13"/>
    <x v="10"/>
    <s v="Água Fria"/>
    <s v="AF | Joelho 90º soldável 25mm"/>
    <s v="un"/>
    <n v="81"/>
    <n v="0.81199999999999994"/>
    <n v="0"/>
    <n v="0.81199999999999994"/>
    <n v="65.771999999999991"/>
    <n v="0"/>
    <n v="65.771999999999991"/>
    <s v="Rede Hidráulica - Térreo"/>
  </r>
  <r>
    <n v="172"/>
    <s v="G01"/>
    <x v="13"/>
    <x v="10"/>
    <s v="Água Fria"/>
    <s v="AF | Joelho 90º soldável c/ bucha de latão 25mmx1/2&quot;"/>
    <s v="un"/>
    <n v="72"/>
    <n v="6.3279999999999994"/>
    <n v="0"/>
    <n v="6.3279999999999994"/>
    <n v="455.61599999999999"/>
    <n v="0"/>
    <n v="455.61599999999999"/>
    <s v="Rede Hidráulica - Térreo"/>
  </r>
  <r>
    <n v="173"/>
    <s v="G01"/>
    <x v="13"/>
    <x v="10"/>
    <s v="Água Fria"/>
    <s v="AF | Tê PVC 90º soldável 25mm"/>
    <s v="un"/>
    <n v="52"/>
    <n v="1.4"/>
    <n v="0"/>
    <n v="1.4"/>
    <n v="72.8"/>
    <n v="0"/>
    <n v="72.8"/>
    <s v="Rede Hidráulica - Térreo"/>
  </r>
  <r>
    <n v="174"/>
    <s v="G01"/>
    <x v="13"/>
    <x v="10"/>
    <s v="Água Fria"/>
    <s v="AF | Tê soldável c/ bucha de latão 25mm - 1/2&quot;"/>
    <s v="un"/>
    <n v="1"/>
    <n v="10.975999999999999"/>
    <n v="0"/>
    <n v="10.975999999999999"/>
    <n v="10.975999999999999"/>
    <n v="0"/>
    <n v="10.975999999999999"/>
    <s v="Rede Hidráulica - Térreo"/>
  </r>
  <r>
    <n v="175"/>
    <s v="G01"/>
    <x v="13"/>
    <x v="10"/>
    <s v="Água Fria"/>
    <s v="AF | Luva soldável c/ bucha de latão 25mm - 1/2&quot;"/>
    <s v="un"/>
    <n v="1"/>
    <n v="6.8040000000000003"/>
    <n v="0"/>
    <n v="6.8040000000000003"/>
    <n v="6.8040000000000003"/>
    <n v="0"/>
    <n v="6.8040000000000003"/>
    <s v="Rede Hidráulica - Térreo"/>
  </r>
  <r>
    <n v="176"/>
    <s v="G01"/>
    <x v="13"/>
    <x v="10"/>
    <s v="Água Fria"/>
    <s v="AF | Tubo de PVC soldável 25mm"/>
    <s v="m"/>
    <n v="144"/>
    <n v="4.91"/>
    <n v="52.72"/>
    <n v="57.629999999999995"/>
    <n v="707.04"/>
    <n v="7591.68"/>
    <n v="8298.7199999999993"/>
    <s v="Rede Hidráulica - Térreo"/>
  </r>
  <r>
    <n v="177"/>
    <s v="G01"/>
    <x v="13"/>
    <x v="10"/>
    <s v="Água Quente"/>
    <s v="AQ | Conector Macho PPR25mm"/>
    <s v="un"/>
    <n v="21"/>
    <n v="21.013999999999999"/>
    <n v="0"/>
    <n v="21.013999999999999"/>
    <n v="441.29399999999998"/>
    <n v="0"/>
    <n v="441.29399999999998"/>
    <s v="Rede Hidráulica - Térreo"/>
  </r>
  <r>
    <n v="178"/>
    <s v="G01"/>
    <x v="13"/>
    <x v="10"/>
    <s v="Água Quente"/>
    <s v="AQ | Joelho 90º PPR25 soldável "/>
    <s v="un"/>
    <n v="21"/>
    <n v="2.8139999999999996"/>
    <n v="0"/>
    <n v="2.8139999999999996"/>
    <n v="59.093999999999994"/>
    <n v="0"/>
    <n v="59.093999999999994"/>
    <s v="Rede Hidráulica - Térreo"/>
  </r>
  <r>
    <n v="179"/>
    <s v="G01"/>
    <x v="13"/>
    <x v="10"/>
    <s v="Água Quente"/>
    <s v="AQ | Joelho 90º PPR25mm - Liso-Rosca"/>
    <s v="un"/>
    <n v="21"/>
    <n v="6.3279999999999994"/>
    <n v="0"/>
    <n v="6.3279999999999994"/>
    <n v="132.88799999999998"/>
    <n v="0"/>
    <n v="132.88799999999998"/>
    <s v="Rede Hidráulica - Térreo"/>
  </r>
  <r>
    <n v="180"/>
    <s v="G01"/>
    <x v="13"/>
    <x v="10"/>
    <s v="Água Quente"/>
    <s v="AQ | Tê Misturador soldável - rosca lateral - 25mmx3/4&quot;"/>
    <s v="un"/>
    <n v="21"/>
    <n v="140.96599999999998"/>
    <n v="0"/>
    <n v="140.96599999999998"/>
    <n v="2960.2859999999996"/>
    <n v="0"/>
    <n v="2960.2859999999996"/>
    <s v="Rede Hidráulica - Térreo"/>
  </r>
  <r>
    <n v="181"/>
    <s v="G01"/>
    <x v="13"/>
    <x v="10"/>
    <s v="Água Quente"/>
    <s v="AQ | Tubo de PPR25mm"/>
    <s v="m"/>
    <n v="66"/>
    <n v="16.68"/>
    <n v="70"/>
    <n v="86.68"/>
    <n v="1100.8799999999999"/>
    <n v="4620"/>
    <n v="5720.88"/>
    <s v="Rede Hidráulica - Térreo"/>
  </r>
  <r>
    <n v="182"/>
    <s v="G01"/>
    <x v="13"/>
    <x v="10"/>
    <s v="Água Fria"/>
    <s v="AF Barrilete | Joelho 90º 25mm soldável"/>
    <s v="un"/>
    <n v="34"/>
    <n v="0.81199999999999994"/>
    <n v="0"/>
    <n v="0.81199999999999994"/>
    <n v="27.607999999999997"/>
    <n v="0"/>
    <n v="27.607999999999997"/>
    <s v="BARRILETE | Rede de Água Fria"/>
  </r>
  <r>
    <n v="183"/>
    <s v="G01"/>
    <x v="13"/>
    <x v="10"/>
    <s v="Água Fria"/>
    <s v="AF Barrilete | Joelho 90º 32mm soldável"/>
    <s v="un"/>
    <n v="1"/>
    <n v="2.8"/>
    <n v="0"/>
    <n v="2.8"/>
    <n v="2.8"/>
    <n v="0"/>
    <n v="2.8"/>
    <s v="BARRILETE | Rede de Água Fria"/>
  </r>
  <r>
    <n v="184"/>
    <s v="G01"/>
    <x v="13"/>
    <x v="10"/>
    <s v="Água Fria"/>
    <s v="AF Barrilete | Joelho 45º 25mm soldável"/>
    <s v="un"/>
    <n v="17"/>
    <n v="1.5959999999999999"/>
    <n v="0"/>
    <n v="1.5959999999999999"/>
    <n v="27.131999999999998"/>
    <n v="0"/>
    <n v="27.131999999999998"/>
    <s v="BARRILETE | Rede de Água Fria"/>
  </r>
  <r>
    <n v="185"/>
    <s v="G01"/>
    <x v="13"/>
    <x v="10"/>
    <s v="Água Fria"/>
    <s v="AF Barrilete | Redução 50X40mm soldável"/>
    <s v="un"/>
    <n v="1"/>
    <n v="3.1360000000000001"/>
    <n v="0"/>
    <n v="3.1360000000000001"/>
    <n v="3.1360000000000001"/>
    <n v="0"/>
    <n v="3.1360000000000001"/>
    <s v="BARRILETE | Rede de Água Fria"/>
  </r>
  <r>
    <n v="186"/>
    <s v="G01"/>
    <x v="13"/>
    <x v="10"/>
    <s v="Água Fria"/>
    <s v="AF Barrilete | Redução 40X32mm soldável"/>
    <s v="un"/>
    <n v="1"/>
    <n v="2.6879999999999997"/>
    <n v="0"/>
    <n v="2.6879999999999997"/>
    <n v="2.6879999999999997"/>
    <n v="0"/>
    <n v="2.6879999999999997"/>
    <s v="BARRILETE | Rede de Água Fria"/>
  </r>
  <r>
    <n v="187"/>
    <s v="G01"/>
    <x v="13"/>
    <x v="10"/>
    <s v="Água Fria"/>
    <s v="AF Barrilete | Redução 32X25mm soldável"/>
    <s v="un"/>
    <n v="1"/>
    <n v="1.232"/>
    <n v="0"/>
    <n v="1.232"/>
    <n v="1.232"/>
    <n v="0"/>
    <n v="1.232"/>
    <s v="BARRILETE | Rede de Água Fria"/>
  </r>
  <r>
    <n v="188"/>
    <s v="G01"/>
    <x v="13"/>
    <x v="10"/>
    <s v="Água Fria"/>
    <s v="AF Barrilete | Tê 90º 25X25mm soldável"/>
    <s v="un"/>
    <n v="10"/>
    <n v="1.3299999999999998"/>
    <n v="0"/>
    <n v="1.3299999999999998"/>
    <n v="13.299999999999999"/>
    <n v="0"/>
    <n v="13.299999999999999"/>
    <s v="BARRILETE | Rede de Água Fria"/>
  </r>
  <r>
    <n v="189"/>
    <s v="G01"/>
    <x v="13"/>
    <x v="10"/>
    <s v="Água Fria"/>
    <s v="AF Barrilete | Tê 90º 40X25mm soldável"/>
    <s v="un"/>
    <n v="2"/>
    <n v="10.135999999999999"/>
    <n v="0"/>
    <n v="10.135999999999999"/>
    <n v="20.271999999999998"/>
    <n v="0"/>
    <n v="20.271999999999998"/>
    <s v="BARRILETE | Rede de Água Fria"/>
  </r>
  <r>
    <n v="190"/>
    <s v="G01"/>
    <x v="13"/>
    <x v="10"/>
    <s v="Água Fria"/>
    <s v="AF Barrilete | Tê 90º 50X25mm soldável"/>
    <s v="un"/>
    <n v="9"/>
    <n v="11.144"/>
    <n v="0"/>
    <n v="11.144"/>
    <n v="100.29600000000001"/>
    <n v="0"/>
    <n v="100.29600000000001"/>
    <s v="BARRILETE | Rede de Água Fria"/>
  </r>
  <r>
    <n v="191"/>
    <s v="G01"/>
    <x v="13"/>
    <x v="10"/>
    <s v="Água Fria"/>
    <s v="AF Barrilete | Tubo de PVC soldável 25mm"/>
    <s v="m"/>
    <n v="66"/>
    <n v="4.91"/>
    <n v="52.72"/>
    <n v="57.629999999999995"/>
    <n v="324.06"/>
    <n v="3479.52"/>
    <n v="3803.58"/>
    <s v="BARRILETE | Rede de Água Fria"/>
  </r>
  <r>
    <n v="192"/>
    <s v="G01"/>
    <x v="13"/>
    <x v="10"/>
    <s v="Água Fria"/>
    <s v="AF Barrilete | Tubo de PVC soldável 32mm"/>
    <s v="m"/>
    <n v="6"/>
    <n v="11.63"/>
    <n v="52.72"/>
    <n v="64.349999999999994"/>
    <n v="69.78"/>
    <n v="316.32"/>
    <n v="386.09999999999997"/>
    <s v="BARRILETE | Rede de Água Fria"/>
  </r>
  <r>
    <n v="193"/>
    <s v="G01"/>
    <x v="13"/>
    <x v="10"/>
    <s v="Água Fria"/>
    <s v="AF Barrilete | Tubo de PVC soldável 40mm"/>
    <s v="m"/>
    <n v="12"/>
    <n v="18.46"/>
    <n v="51.8"/>
    <n v="70.259999999999991"/>
    <n v="221.52"/>
    <n v="621.59999999999991"/>
    <n v="843.11999999999989"/>
    <s v="BARRILETE | Rede de Água Fria"/>
  </r>
  <r>
    <n v="194"/>
    <s v="G01"/>
    <x v="13"/>
    <x v="10"/>
    <s v="Água Fria"/>
    <s v="AF Barrilete | Tubo de PVC soldável 50mm"/>
    <s v="m"/>
    <n v="48"/>
    <n v="19.59"/>
    <n v="61.12"/>
    <n v="80.709999999999994"/>
    <n v="940.31999999999994"/>
    <n v="2933.7599999999998"/>
    <n v="3874.08"/>
    <s v="BARRILETE | Rede de Água Fria"/>
  </r>
  <r>
    <n v="195"/>
    <s v="G01"/>
    <x v="13"/>
    <x v="10"/>
    <s v="Água Quente"/>
    <s v="AQ Barrilete | Joelho 90º PPR25 soldável "/>
    <s v="un"/>
    <n v="52"/>
    <n v="2.8139999999999996"/>
    <n v="0"/>
    <n v="2.8139999999999996"/>
    <n v="146.32799999999997"/>
    <n v="0"/>
    <n v="146.32799999999997"/>
    <s v="BARRILETE / AQUECEDOR | Rede de Água Quente"/>
  </r>
  <r>
    <n v="196"/>
    <s v="G01"/>
    <x v="13"/>
    <x v="10"/>
    <s v="Água Quente"/>
    <s v="AQ Barrilete | Joelho 45º PPR25 soldável "/>
    <s v="un"/>
    <n v="2"/>
    <n v="3.262"/>
    <n v="0"/>
    <n v="3.262"/>
    <n v="6.524"/>
    <n v="0"/>
    <n v="6.524"/>
    <s v="BARRILETE / AQUECEDOR | Rede de Água Quente"/>
  </r>
  <r>
    <n v="197"/>
    <s v="G01"/>
    <x v="13"/>
    <x v="10"/>
    <s v="Água Quente"/>
    <s v="AQ Barrilete | Tê 90º 25x25mm PPR25 soldável "/>
    <s v="un"/>
    <n v="16"/>
    <n v="4.2559999999999993"/>
    <n v="0"/>
    <n v="4.2559999999999993"/>
    <n v="68.095999999999989"/>
    <n v="0"/>
    <n v="68.095999999999989"/>
    <s v="BARRILETE / AQUECEDOR | Rede de Água Quente"/>
  </r>
  <r>
    <n v="198"/>
    <s v="G01"/>
    <x v="13"/>
    <x v="10"/>
    <s v="Água Quente"/>
    <s v="AQ Barrilete | Tubo de PPR 25mm"/>
    <s v="m"/>
    <n v="210"/>
    <n v="16.68"/>
    <n v="70"/>
    <n v="86.68"/>
    <n v="3502.7999999999997"/>
    <n v="14700"/>
    <n v="18202.800000000003"/>
    <s v="BARRILETE / AQUECEDOR | Rede de Água Quente"/>
  </r>
  <r>
    <n v="199"/>
    <s v="G01"/>
    <x v="13"/>
    <x v="10"/>
    <s v="Infraestrutura|Barrilete"/>
    <s v="Berço metálico e/ou madeira estruturado com 30cm de largura  para suporte de tubos de PVC"/>
    <s v="m"/>
    <n v="52"/>
    <n v="35"/>
    <n v="0"/>
    <n v="35"/>
    <n v="1820"/>
    <n v="0"/>
    <n v="1820"/>
    <s v="BARRILETE / AQUECEDOR | Rede de Água Quente_x000a_Plataforma deve ficar no mínimo 7cm acima  das vigas de concreto."/>
  </r>
  <r>
    <n v="200"/>
    <s v="G01"/>
    <x v="13"/>
    <x v="10"/>
    <s v="AP - Reuso"/>
    <s v="AP | Ralo hemisférico tipo &quot;abacaxi&quot; Ø100mm"/>
    <s v="un"/>
    <n v="8"/>
    <n v="37.618000000000002"/>
    <n v="0"/>
    <n v="37.618000000000002"/>
    <n v="300.94400000000002"/>
    <n v="0"/>
    <n v="300.94400000000002"/>
    <s v="Rede de Águas Pluviais"/>
  </r>
  <r>
    <n v="201"/>
    <s v="G01"/>
    <x v="13"/>
    <x v="10"/>
    <s v="AP - Reuso"/>
    <s v="AP | Curva 90° Curta Série Normal 100mm"/>
    <s v="un"/>
    <n v="8"/>
    <n v="21.391999999999999"/>
    <n v="0"/>
    <n v="21.391999999999999"/>
    <n v="171.136"/>
    <n v="0"/>
    <n v="171.136"/>
    <s v="Rede de Águas Pluviais"/>
  </r>
  <r>
    <n v="202"/>
    <s v="G01"/>
    <x v="13"/>
    <x v="10"/>
    <s v="AP - Reuso"/>
    <s v="AP | Joelho 45° 100mm"/>
    <s v="un"/>
    <n v="4"/>
    <n v="8.427999999999999"/>
    <n v="0"/>
    <n v="8.427999999999999"/>
    <n v="33.711999999999996"/>
    <n v="0"/>
    <n v="33.711999999999996"/>
    <s v="Rede de Águas Pluviais"/>
  </r>
  <r>
    <n v="203"/>
    <s v="G01"/>
    <x v="13"/>
    <x v="10"/>
    <s v="AP - Reuso"/>
    <s v="AP | Tubo de PVC SR 100mm "/>
    <s v="m"/>
    <n v="26.86"/>
    <n v="52.11"/>
    <n v="70"/>
    <n v="122.11"/>
    <n v="1399.6746000000001"/>
    <n v="1880.2"/>
    <n v="3279.8746000000001"/>
    <s v="Rede de Águas Pluviais"/>
  </r>
  <r>
    <n v="204"/>
    <s v="G01"/>
    <x v="13"/>
    <x v="10"/>
    <s v="AP - Reuso"/>
    <s v="AP | Tubo de PVC SR 150mm "/>
    <s v="m"/>
    <n v="115"/>
    <n v="86.66"/>
    <n v="77"/>
    <n v="163.66"/>
    <n v="9965.9"/>
    <n v="8855"/>
    <n v="18820.899999999998"/>
    <s v="Rede de Águas Pluviais - enterrada"/>
  </r>
  <r>
    <n v="205"/>
    <s v="G01"/>
    <x v="13"/>
    <x v="10"/>
    <s v="AP - Reuso"/>
    <s v="AP | Tubo de PVC SR 200mm "/>
    <s v="m"/>
    <n v="6"/>
    <n v="665.49"/>
    <n v="56"/>
    <n v="721.49"/>
    <n v="3992.94"/>
    <n v="336"/>
    <n v="4328.9400000000005"/>
    <s v="Rede de Águas Pluviais - enterrada"/>
  </r>
  <r>
    <n v="206"/>
    <s v="G01"/>
    <x v="13"/>
    <x v="10"/>
    <s v="AP - Reuso"/>
    <s v="AP | Caixa de água pluvial "/>
    <s v="un"/>
    <n v="9"/>
    <n v="1000"/>
    <n v="350"/>
    <n v="1350"/>
    <n v="9000"/>
    <n v="3150"/>
    <n v="12150"/>
    <s v="Rede de Águas Pluviais"/>
  </r>
  <r>
    <n v="207"/>
    <s v="G01"/>
    <x v="13"/>
    <x v="10"/>
    <s v="Dreno Ar Condicionado"/>
    <s v="Dreno AC | Joelho 90º soldável c/ bucha de latão 25mmx1/2&quot;"/>
    <s v="un"/>
    <n v="15"/>
    <n v="6.3279999999999994"/>
    <n v="0"/>
    <n v="6.3279999999999994"/>
    <n v="94.919999999999987"/>
    <n v="0"/>
    <n v="94.919999999999987"/>
    <s v="Dreno Ar Codicionado"/>
  </r>
  <r>
    <n v="208"/>
    <s v="G01"/>
    <x v="13"/>
    <x v="10"/>
    <s v="Dreno Ar Condicionado"/>
    <s v="Dreno AC | Joelho 90º soldável 25mm"/>
    <s v="un"/>
    <n v="17"/>
    <n v="0.81199999999999994"/>
    <n v="0"/>
    <n v="0.81199999999999994"/>
    <n v="13.803999999999998"/>
    <n v="0"/>
    <n v="13.803999999999998"/>
    <s v="Dreno Ar Codicionado"/>
  </r>
  <r>
    <n v="209"/>
    <s v="G01"/>
    <x v="13"/>
    <x v="10"/>
    <s v="Dreno Ar Condicionado"/>
    <s v="Dreno AC | Joelho 45º soldável 25mm"/>
    <s v="un"/>
    <n v="11"/>
    <n v="1.5959999999999999"/>
    <n v="0"/>
    <n v="1.5959999999999999"/>
    <n v="17.555999999999997"/>
    <n v="0"/>
    <n v="17.555999999999997"/>
    <s v="Dreno Ar Codicionado"/>
  </r>
  <r>
    <n v="210"/>
    <s v="G01"/>
    <x v="13"/>
    <x v="10"/>
    <s v="Dreno Ar Condicionado"/>
    <s v="Dreno AC | Tê PVC 90º soldável 25mm"/>
    <s v="un"/>
    <n v="2"/>
    <n v="1.3299999999999998"/>
    <n v="0"/>
    <n v="1.3299999999999998"/>
    <n v="2.6599999999999997"/>
    <n v="0"/>
    <n v="2.6599999999999997"/>
    <s v="Dreno Ar Codicionado"/>
  </r>
  <r>
    <n v="211"/>
    <s v="G01"/>
    <x v="13"/>
    <x v="10"/>
    <s v="Dreno Ar Condicionado"/>
    <s v="Dreno AC | Bucha de Redução Soldável - 50mmx25mm"/>
    <s v="un"/>
    <n v="2"/>
    <n v="10.219999999999999"/>
    <n v="0"/>
    <n v="10.219999999999999"/>
    <n v="20.439999999999998"/>
    <n v="0"/>
    <n v="20.439999999999998"/>
    <s v="Dreno Ar Codicionado"/>
  </r>
  <r>
    <n v="212"/>
    <s v="G01"/>
    <x v="13"/>
    <x v="10"/>
    <s v="Dreno Ar Condicionado"/>
    <s v="Dreno AC | Tubo de PVC soldável 25mm"/>
    <s v="m"/>
    <n v="72"/>
    <n v="4.91"/>
    <n v="52.72"/>
    <n v="57.629999999999995"/>
    <n v="353.52"/>
    <n v="3795.84"/>
    <n v="4149.3599999999997"/>
    <s v="Dreno Ar Codicionado"/>
  </r>
  <r>
    <n v="213"/>
    <s v="G01"/>
    <x v="13"/>
    <x v="10"/>
    <s v="Reuso - distribuição"/>
    <s v="AF Reuso | Joelho 90º LR 25mmx1/2&quot;"/>
    <s v="un"/>
    <n v="5"/>
    <n v="6.3279999999999994"/>
    <n v="0"/>
    <n v="6.3279999999999994"/>
    <n v="31.639999999999997"/>
    <n v="0"/>
    <n v="31.639999999999997"/>
    <s v="Rede de reaproveitamento de Águas Pluviais/Irrigação de jardim"/>
  </r>
  <r>
    <n v="214"/>
    <s v="G01"/>
    <x v="13"/>
    <x v="10"/>
    <s v="Reuso - distribuição"/>
    <s v="AF Reuso | Joelho 90º soldável 32mm"/>
    <s v="un"/>
    <n v="2"/>
    <n v="3.7659999999999996"/>
    <n v="0"/>
    <n v="3.7659999999999996"/>
    <n v="7.5319999999999991"/>
    <n v="0"/>
    <n v="7.5319999999999991"/>
    <s v="Rede de reaproveitamento de Águas Pluviais/Irrigação de jardim"/>
  </r>
  <r>
    <n v="215"/>
    <s v="G01"/>
    <x v="13"/>
    <x v="10"/>
    <s v="Reuso - distribuição"/>
    <s v="AF Reuso | Redução 32X25mm soldável"/>
    <s v="un"/>
    <n v="2"/>
    <n v="1.232"/>
    <n v="0"/>
    <n v="1.232"/>
    <n v="2.464"/>
    <n v="0"/>
    <n v="2.464"/>
    <s v="Rede de reaproveitamento de Águas Pluviais/Irrigação de jardim"/>
  </r>
  <r>
    <n v="216"/>
    <s v="G01"/>
    <x v="13"/>
    <x v="10"/>
    <s v="Reuso - distribuição"/>
    <s v="AF Reuso | Tê 90º 32X25mm soldável"/>
    <s v="un"/>
    <n v="3"/>
    <n v="10.597999999999999"/>
    <n v="0"/>
    <n v="10.597999999999999"/>
    <n v="31.793999999999997"/>
    <n v="0"/>
    <n v="31.793999999999997"/>
    <s v="Rede de reaproveitamento de Águas Pluviais/Irrigação de jardim"/>
  </r>
  <r>
    <n v="217"/>
    <s v="G01"/>
    <x v="13"/>
    <x v="10"/>
    <s v="Reuso - distribuição"/>
    <s v="AF Reuso | Tê 90º 32X32mm soldável"/>
    <s v="un"/>
    <n v="1"/>
    <n v="5.6279999999999992"/>
    <n v="0"/>
    <n v="5.6279999999999992"/>
    <n v="5.6279999999999992"/>
    <n v="0"/>
    <n v="5.6279999999999992"/>
    <s v="Rede de reaproveitamento de Águas Pluviais/Irrigação de jardim"/>
  </r>
  <r>
    <n v="218"/>
    <s v="G01"/>
    <x v="13"/>
    <x v="10"/>
    <s v="Reuso - distribuição"/>
    <s v="AF Reuso | Torneira de jardim externa tipo uso restrito"/>
    <s v="un"/>
    <n v="5"/>
    <n v="406"/>
    <n v="0"/>
    <n v="406"/>
    <n v="2030"/>
    <n v="0"/>
    <n v="2030"/>
    <s v="Rede de reaproveitamento de Águas Pluviais/Irrigação de jardim"/>
  </r>
  <r>
    <n v="219"/>
    <s v="G01"/>
    <x v="13"/>
    <x v="10"/>
    <s v="Reuso - distribuição"/>
    <s v="AF Reuso | Tubo de PVC 25mm"/>
    <s v="m"/>
    <n v="5"/>
    <n v="4.91"/>
    <n v="52.72"/>
    <n v="57.629999999999995"/>
    <n v="24.55"/>
    <n v="263.60000000000002"/>
    <n v="288.14999999999998"/>
    <s v="Rede de reaproveitamento de Águas Pluviais/Irrigação de jardim - enterrada"/>
  </r>
  <r>
    <n v="220"/>
    <s v="G01"/>
    <x v="13"/>
    <x v="10"/>
    <s v="Reuso - distribuição"/>
    <s v="AF Reuso | Tubo de PVC 32mm"/>
    <s v="m"/>
    <n v="282"/>
    <n v="11.63"/>
    <n v="52.72"/>
    <n v="64.349999999999994"/>
    <n v="3279.6600000000003"/>
    <n v="14867.039999999999"/>
    <n v="18146.699999999997"/>
    <s v="Rede de reaproveitamento de Águas Pluviais/Irrigação de jardim - enterrada"/>
  </r>
  <r>
    <n v="221"/>
    <s v="G01"/>
    <x v="13"/>
    <x v="10"/>
    <s v="Alimentação e distribuição de Água Potável "/>
    <s v="AF Potável | Adapt. Soldável curto c/ bolsa - rosca p/ Registro - 40mm x 1.1/4&quot;"/>
    <s v="un"/>
    <n v="2"/>
    <n v="4.6479999999999997"/>
    <n v="0"/>
    <n v="4.6479999999999997"/>
    <n v="9.2959999999999994"/>
    <n v="0"/>
    <n v="9.2959999999999994"/>
    <s v="Alimentação e distribuição de Água Potável"/>
  </r>
  <r>
    <n v="222"/>
    <s v="G01"/>
    <x v="13"/>
    <x v="10"/>
    <s v="Alimentação e distribuição de Água Potável "/>
    <s v="AF Potável | Adapt. Soldável curto c/ bolsa - rosca p/ Registro - 60mm x 2&quot;"/>
    <s v="un"/>
    <n v="2"/>
    <n v="16.884"/>
    <n v="0"/>
    <n v="16.884"/>
    <n v="33.768000000000001"/>
    <n v="0"/>
    <n v="33.768000000000001"/>
    <s v="Alimentação e distribuição de Água Potável"/>
  </r>
  <r>
    <n v="223"/>
    <s v="G01"/>
    <x v="13"/>
    <x v="10"/>
    <s v="Alimentação e distribuição de Água Potável "/>
    <s v="AF Potável | Joelho 45º soldável 25mm"/>
    <s v="un"/>
    <n v="2"/>
    <n v="1.5959999999999999"/>
    <n v="0"/>
    <n v="1.5959999999999999"/>
    <n v="3.1919999999999997"/>
    <n v="0"/>
    <n v="3.1919999999999997"/>
    <s v="Alimentação e distribuição de Água Potável"/>
  </r>
  <r>
    <n v="224"/>
    <s v="G01"/>
    <x v="13"/>
    <x v="10"/>
    <s v="Alimentação e distribuição de Água Potável "/>
    <s v="AF Potável | Joelho 45º soldável 32mm"/>
    <s v="un"/>
    <n v="1"/>
    <n v="8.7779999999999987"/>
    <n v="0"/>
    <n v="8.7779999999999987"/>
    <n v="8.7779999999999987"/>
    <n v="0"/>
    <n v="8.7779999999999987"/>
    <s v="Alimentação e distribuição de Água Potável"/>
  </r>
  <r>
    <n v="225"/>
    <s v="G01"/>
    <x v="13"/>
    <x v="10"/>
    <s v="Alimentação e distribuição de Água Potável "/>
    <s v="AF Potável | Joelho 90º soldável 25mm"/>
    <s v="un"/>
    <n v="2"/>
    <n v="0.81199999999999994"/>
    <n v="0"/>
    <n v="0.81199999999999994"/>
    <n v="1.6239999999999999"/>
    <n v="0"/>
    <n v="1.6239999999999999"/>
    <s v="Alimentação e distribuição de Água Potável"/>
  </r>
  <r>
    <n v="226"/>
    <s v="G01"/>
    <x v="13"/>
    <x v="10"/>
    <s v="Alimentação e distribuição de Água Potável "/>
    <s v="AF Potável | Joelho 90º soldável 32mm"/>
    <s v="un"/>
    <n v="3"/>
    <n v="3.7659999999999996"/>
    <n v="0"/>
    <n v="3.7659999999999996"/>
    <n v="11.297999999999998"/>
    <n v="0"/>
    <n v="11.297999999999998"/>
    <s v="Alimentação e distribuição de Água Potável"/>
  </r>
  <r>
    <n v="227"/>
    <s v="G01"/>
    <x v="13"/>
    <x v="10"/>
    <s v="Alimentação e distribuição de Água Potável "/>
    <s v="AF Potável | Joelho 90º soldável 40mm"/>
    <s v="un"/>
    <n v="1"/>
    <n v="12.459999999999999"/>
    <n v="0"/>
    <n v="12.459999999999999"/>
    <n v="12.459999999999999"/>
    <n v="0"/>
    <n v="12.459999999999999"/>
    <s v="Alimentação e distribuição de Água Potável"/>
  </r>
  <r>
    <n v="228"/>
    <s v="G01"/>
    <x v="13"/>
    <x v="10"/>
    <s v="Alimentação e distribuição de Água Potável "/>
    <s v="AF Potável | Joelho 90º soldável 50mm"/>
    <s v="un"/>
    <n v="1"/>
    <n v="9.1"/>
    <n v="0"/>
    <n v="9.1"/>
    <n v="9.1"/>
    <n v="0"/>
    <n v="9.1"/>
    <s v="Alimentação e distribuição de Água Potável"/>
  </r>
  <r>
    <n v="229"/>
    <s v="G01"/>
    <x v="13"/>
    <x v="10"/>
    <s v="Alimentação e distribuição de Água Potável "/>
    <s v="AF Potável | Joelho 90º soldável 60mm"/>
    <s v="un"/>
    <n v="2"/>
    <n v="35"/>
    <n v="0"/>
    <n v="35"/>
    <n v="70"/>
    <n v="0"/>
    <n v="70"/>
    <s v="Alimentação e distribuição de Água Potável"/>
  </r>
  <r>
    <n v="230"/>
    <s v="G01"/>
    <x v="13"/>
    <x v="10"/>
    <s v="Alimentação e distribuição de Água Potável "/>
    <s v="AF Potável | Tê PVC 90º 60mm soldável"/>
    <s v="un"/>
    <n v="2"/>
    <n v="60.199999999999996"/>
    <n v="0"/>
    <n v="60.199999999999996"/>
    <n v="120.39999999999999"/>
    <n v="0"/>
    <n v="120.39999999999999"/>
    <s v="Alimentação e distribuição de Água Potável"/>
  </r>
  <r>
    <n v="231"/>
    <s v="G01"/>
    <x v="13"/>
    <x v="10"/>
    <s v="Alimentação e distribuição de Água Potável "/>
    <s v="AF Potável | Bucha de Redução Soldável longa 60X50mm soldável"/>
    <s v="un"/>
    <n v="1"/>
    <n v="27.005999999999997"/>
    <n v="0"/>
    <n v="27.005999999999997"/>
    <n v="27.005999999999997"/>
    <n v="0"/>
    <n v="27.005999999999997"/>
    <s v="Alimentação e distribuição de Água Potável"/>
  </r>
  <r>
    <n v="232"/>
    <s v="G01"/>
    <x v="13"/>
    <x v="10"/>
    <s v="Alimentação e distribuição de Água Potável "/>
    <s v="AF Potável | Bucha de Redução Soldável longa 60X32mm soldável"/>
    <s v="un"/>
    <n v="1"/>
    <n v="23.659999999999997"/>
    <n v="0"/>
    <n v="23.659999999999997"/>
    <n v="23.659999999999997"/>
    <n v="0"/>
    <n v="23.659999999999997"/>
    <s v="Alimentação e distribuição de Água Potável"/>
  </r>
  <r>
    <n v="233"/>
    <s v="G01"/>
    <x v="13"/>
    <x v="10"/>
    <s v="Alimentação e distribuição de Água Potável "/>
    <s v="AF Potável | Bucha de Redução Soldável longa - 32x25mm"/>
    <s v="un"/>
    <n v="1"/>
    <n v="9.0860000000000003"/>
    <n v="0"/>
    <n v="9.0860000000000003"/>
    <n v="9.0860000000000003"/>
    <n v="0"/>
    <n v="9.0860000000000003"/>
    <s v="Alimentação e distribuição de Água Potável"/>
  </r>
  <r>
    <n v="234"/>
    <s v="G01"/>
    <x v="13"/>
    <x v="10"/>
    <s v="Alimentação e distribuição de Água Potável "/>
    <s v="AF Potável | Tubo de PVC soldável 25mm"/>
    <s v="m"/>
    <n v="120"/>
    <n v="4.91"/>
    <n v="52.72"/>
    <n v="57.629999999999995"/>
    <n v="589.20000000000005"/>
    <n v="6326.4"/>
    <n v="6915.5999999999995"/>
    <s v="Alimentação e distribuição de Água Potável"/>
  </r>
  <r>
    <n v="235"/>
    <s v="G01"/>
    <x v="13"/>
    <x v="10"/>
    <s v="Alimentação e distribuição de Água Potável "/>
    <s v="AF Potável | Tubo de PVC soldável 32mm"/>
    <s v="m"/>
    <n v="100"/>
    <n v="11.63"/>
    <n v="52.72"/>
    <n v="64.349999999999994"/>
    <n v="1163"/>
    <n v="5272"/>
    <n v="6434.9999999999991"/>
    <s v="Alimentação e distribuição de Água Potável"/>
  </r>
  <r>
    <n v="236"/>
    <s v="G01"/>
    <x v="13"/>
    <x v="10"/>
    <s v="Alimentação e distribuição de Água Potável "/>
    <s v="AF Potável | Tubo de PVC soldável 40mm"/>
    <s v="m"/>
    <n v="12"/>
    <n v="18.46"/>
    <n v="51.8"/>
    <n v="70.259999999999991"/>
    <n v="221.52"/>
    <n v="621.59999999999991"/>
    <n v="843.11999999999989"/>
    <s v="Alimentação e distribuição de Água Potável"/>
  </r>
  <r>
    <n v="237"/>
    <s v="G01"/>
    <x v="13"/>
    <x v="10"/>
    <s v="Alimentação e distribuição de Água Potável "/>
    <s v="AF Potável | Tubo de PVC soldável 50mm"/>
    <s v="m"/>
    <n v="15"/>
    <n v="19.59"/>
    <n v="61.12"/>
    <n v="80.709999999999994"/>
    <n v="293.85000000000002"/>
    <n v="916.8"/>
    <n v="1210.6499999999999"/>
    <s v="Alimentação e distribuição de Água Potável"/>
  </r>
  <r>
    <n v="238"/>
    <s v="G01"/>
    <x v="13"/>
    <x v="10"/>
    <s v="Alimentação e distribuição de Água Potável "/>
    <s v="AF Potável | Tubo de PVC soldável 60mm"/>
    <s v="m"/>
    <n v="28"/>
    <n v="76.64"/>
    <n v="61.12"/>
    <n v="137.76"/>
    <n v="2145.92"/>
    <n v="1711.36"/>
    <n v="3857.2799999999997"/>
    <s v="Alimentação e distribuição de Água Potável"/>
  </r>
  <r>
    <n v="239"/>
    <s v="G01"/>
    <x v="13"/>
    <x v="10"/>
    <s v="Fossas Septicas, Filtros e Sumidouros"/>
    <s v="Ligação de esgoto em rede pública"/>
    <s v="un"/>
    <n v="1"/>
    <n v="924"/>
    <n v="1961.57"/>
    <n v="2885.5699999999997"/>
    <n v="924"/>
    <n v="1961.57"/>
    <n v="2885.5699999999997"/>
    <s v="_x000a_Confirmar solução aprovada pela concessionária antes da execução"/>
  </r>
  <r>
    <n v="240"/>
    <s v="G01"/>
    <x v="13"/>
    <x v="10"/>
    <s v="GLP"/>
    <s v="Instalação para 4 cilindro glp 45kg, inclui válvula de retenção para botijão de glp de 45kg- 1/2&quot;x7/16&quot; , válvula esferica / registro 1/2&quot; npt,,  regulador para gás industrial de baixa pressão - 50kg/h, e demais acessórios, fornecimento dos 4 cilindros cheios, inclusive."/>
    <s v="un"/>
    <n v="1"/>
    <n v="6678"/>
    <n v="3304"/>
    <n v="9982"/>
    <n v="6678"/>
    <n v="3304"/>
    <n v="9982"/>
    <s v="Central GLP"/>
  </r>
  <r>
    <n v="241"/>
    <s v="G01"/>
    <x v="13"/>
    <x v="10"/>
    <s v="GLP"/>
    <s v="GLP - COBRE SOLDÁVEL (TUBO MULTICAMADA) | Tubo Cobre 35mm"/>
    <s v="un"/>
    <n v="9"/>
    <n v="244.27"/>
    <n v="84"/>
    <n v="328.27"/>
    <n v="2198.4300000000003"/>
    <n v="756"/>
    <n v="2954.43"/>
    <s v="Rede de GLP"/>
  </r>
  <r>
    <n v="242"/>
    <s v="G01"/>
    <x v="13"/>
    <x v="10"/>
    <s v="GLP"/>
    <s v="GLP - COBRE SOLDÁVEL (TUBO MULTICAMADA) | Joelho 90º 22mm LR"/>
    <s v="un"/>
    <n v="7"/>
    <n v="13.132"/>
    <n v="0"/>
    <n v="13.132"/>
    <n v="91.923999999999992"/>
    <n v="0"/>
    <n v="91.923999999999992"/>
    <s v="Rede de GLP"/>
  </r>
  <r>
    <n v="243"/>
    <s v="G01"/>
    <x v="13"/>
    <x v="10"/>
    <s v="GLP"/>
    <s v="GLP - COBRE SOLDÁVEL (TUBO MULTICAMADA) | Joelho 90º 28mm LL"/>
    <s v="un"/>
    <n v="2"/>
    <n v="20.355999999999998"/>
    <n v="0"/>
    <n v="20.355999999999998"/>
    <n v="40.711999999999996"/>
    <n v="0"/>
    <n v="40.711999999999996"/>
    <s v="Rede de GLP"/>
  </r>
  <r>
    <n v="244"/>
    <s v="G01"/>
    <x v="13"/>
    <x v="10"/>
    <s v="GLP"/>
    <s v="GLP - COBRE SOLDÁVEL (TUBO MULTICAMADA) | Joelho 90º 35mm LL"/>
    <s v="un"/>
    <n v="2"/>
    <n v="35.293999999999997"/>
    <n v="0"/>
    <n v="35.293999999999997"/>
    <n v="70.587999999999994"/>
    <n v="0"/>
    <n v="70.587999999999994"/>
    <s v="Rede de GLP"/>
  </r>
  <r>
    <n v="245"/>
    <s v="G01"/>
    <x v="13"/>
    <x v="10"/>
    <s v="GLP"/>
    <s v="GLP - COBRE SOLDÁVEL (TUBO MULTICAMADA) | registro globo 22mm"/>
    <s v="un"/>
    <n v="7"/>
    <n v="396.2"/>
    <n v="0"/>
    <n v="396.2"/>
    <n v="2773.4"/>
    <n v="0"/>
    <n v="2773.4"/>
    <s v="Rede de GLP"/>
  </r>
  <r>
    <n v="246"/>
    <s v="G01"/>
    <x v="13"/>
    <x v="10"/>
    <s v="GLP"/>
    <s v="GLP - COBRE SOLDÁVEL (TUBO MULTICAMADA) | Tê 90º redução 28X22mm LLL"/>
    <s v="un"/>
    <n v="1"/>
    <n v="38.359999999999992"/>
    <n v="0"/>
    <n v="38.359999999999992"/>
    <n v="38.359999999999992"/>
    <n v="0"/>
    <n v="38.359999999999992"/>
    <s v="Rede de GLP"/>
  </r>
  <r>
    <n v="247"/>
    <s v="G01"/>
    <x v="13"/>
    <x v="10"/>
    <s v="GLP"/>
    <s v="GLP - COBRE SOLDÁVEL (TUBO MULTICAMADA) | Tê 90º redução 35X22mm LLL"/>
    <s v="un"/>
    <n v="5"/>
    <n v="44.66"/>
    <n v="0"/>
    <n v="44.66"/>
    <n v="223.29999999999998"/>
    <n v="0"/>
    <n v="223.29999999999998"/>
    <s v="Rede de GLP"/>
  </r>
  <r>
    <n v="248"/>
    <s v="G01"/>
    <x v="13"/>
    <x v="10"/>
    <s v="GLP"/>
    <s v="GLP - COBRE SOLDÁVEL (TUBO MULTICAMADA) | Bucha de redução 28x22mm Pontaxbolsa"/>
    <s v="un"/>
    <n v="1"/>
    <n v="13.929999999999998"/>
    <n v="0"/>
    <n v="13.929999999999998"/>
    <n v="13.929999999999998"/>
    <n v="0"/>
    <n v="13.929999999999998"/>
    <s v="Rede de GLP"/>
  </r>
  <r>
    <n v="249"/>
    <s v="G01"/>
    <x v="13"/>
    <x v="10"/>
    <s v="GLP"/>
    <s v="GLP - COBRE SOLDÁVEL (TUBO MULTICAMADA) | Bucha de redução 35x28mm Pontaxbolsa"/>
    <s v="un"/>
    <n v="1"/>
    <n v="32.031999999999996"/>
    <n v="0"/>
    <n v="32.031999999999996"/>
    <n v="32.031999999999996"/>
    <n v="0"/>
    <n v="32.031999999999996"/>
    <s v="Rede de GLP"/>
  </r>
  <r>
    <n v="250"/>
    <s v="G01"/>
    <x v="13"/>
    <x v="10"/>
    <s v="GLP"/>
    <s v="GLP - COBRE SOLDÁVEL (TUBO MULTICAMADA) | Tubo Cobre  15mm"/>
    <s v="un"/>
    <n v="9"/>
    <n v="64.959999999999994"/>
    <n v="91"/>
    <n v="155.95999999999998"/>
    <n v="584.64"/>
    <n v="819"/>
    <n v="1403.6399999999999"/>
    <s v="Rede de GLP"/>
  </r>
  <r>
    <n v="251"/>
    <s v="G01"/>
    <x v="13"/>
    <x v="10"/>
    <s v="GLP"/>
    <s v="GLP - COBRE SOLDÁVEL (TUBO MULTICAMADA) | Tubo Cobre  22mm"/>
    <s v="un"/>
    <n v="11"/>
    <n v="97.17"/>
    <n v="84"/>
    <n v="181.17000000000002"/>
    <n v="1068.8700000000001"/>
    <n v="924"/>
    <n v="1992.8700000000001"/>
    <s v="Rede de GLP"/>
  </r>
  <r>
    <n v="252"/>
    <s v="G01"/>
    <x v="13"/>
    <x v="10"/>
    <s v="GLP"/>
    <s v="GLP - COBRE SOLDÁVEL (TUBO MULTICAMADA) | Tubo Cobre 28mm"/>
    <s v="un"/>
    <n v="55"/>
    <n v="125.14"/>
    <n v="91"/>
    <n v="216.14"/>
    <n v="6882.7"/>
    <n v="5005"/>
    <n v="11887.699999999999"/>
    <s v="Rede de GLP"/>
  </r>
  <r>
    <n v="253"/>
    <s v="G01"/>
    <x v="13"/>
    <x v="10"/>
    <s v="Reservatórios"/>
    <s v="Reservatório metálico tipo taça 10.000 litros, cota do fundo 6,00m - Dimensões de referencia da taça: diametro=1,91m, altura = 3,40m. Projeto, Fabricação, transporte e instalação por conta do fornecedor, incluso fundações._x000a_Incluso: Bocal de inspeção no teto (= 600 mm), Escada tipo marinheiro (interna e externa), Suporte para fixação de boia automática, Suporte para fixação de luz piloto no teto, Suporte para fixação de para-raios, Sistema de fixação com base metálica, Respiro no teto| Conexões de entrada e saída e dreno de fundo, Guarda corpo para escada externa e  Passeio no teto (grade de proteção)._x000a_Deve-se considerar também a utilização de Chapas de aço carbono ASTM A36 de alta resistência à corrosão. Dimensionamento deve estar de acordo com às normas de referência para dar segurança total ao produto. Jateamento abrasivo com granalha (micropartículas de ferro) ao metal branco (SA 3) na superfície interna e ao metal quase branco (SA 2.1/2) na superfície externa. _x000a_Fundo e Pintura: _x000a_SUPERFÍCIE INTERNA : Tinta de Fundo Epóxi 1 demão de 150 µm de espessura + Tinta de Acabamento  Epóxi 1 demão de 150 µm , TOTAL = 300 µm_x000a_SUPERFÍCIE EXTERNA: Tinta de Fundo Epóxi 1 demão de 100 µm de espessura + Tinta de Acabamento Poliuretano 1 demão de 100 µm , TOTAL = 200 µm _x000a_OBS: Prever escada marinheiro a ser instalada na parte posterior, sem visao de quem acessa o CD pela frente"/>
    <s v="un"/>
    <n v="1"/>
    <n v="37500"/>
    <n v="0"/>
    <n v="37500"/>
    <n v="37500"/>
    <n v="0"/>
    <n v="37500"/>
    <s v="Altura máxima da entrada de água é de 10m"/>
  </r>
  <r>
    <n v="254"/>
    <s v="G01"/>
    <x v="13"/>
    <x v="10"/>
    <s v="Reservatórios"/>
    <s v="Lastro de concreto, incluindo preparo e lançamento"/>
    <s v="m³"/>
    <n v="4.18"/>
    <n v="626.22"/>
    <n v="223.24"/>
    <n v="849.46"/>
    <n v="2617.5996"/>
    <n v="933.14319999999998"/>
    <n v="3550.7428"/>
    <s v="RESERVATÓRIO ENTERRADO 100 m3  - Concreto magro - fck = 9MPa aos 28 dias"/>
  </r>
  <r>
    <n v="255"/>
    <s v="G01"/>
    <x v="13"/>
    <x v="10"/>
    <s v="Reservatórios"/>
    <s v="Concreto dosado em central C30 S50"/>
    <s v="m³"/>
    <n v="57.2"/>
    <n v="661.5"/>
    <n v="0"/>
    <n v="661.5"/>
    <n v="37837.800000000003"/>
    <n v="0"/>
    <n v="37837.800000000003"/>
    <s v="RESERVATÓRIO ENTERRADO 100 m3  - Concreto estrutural - fck = 30MPa aos 28 dias"/>
  </r>
  <r>
    <n v="256"/>
    <s v="G01"/>
    <x v="13"/>
    <x v="10"/>
    <s v="Reservatórios"/>
    <s v="Escavação mecanizada de vala em solo de 1ª categoria, profundidade até 4 m"/>
    <s v="m³"/>
    <n v="405.92"/>
    <n v="35.42"/>
    <n v="0"/>
    <n v="35.42"/>
    <n v="14377.686400000001"/>
    <n v="0"/>
    <n v="14377.686400000001"/>
    <s v="RESERVATÓRIO ENTERRADO 100 m3  - Escavação - linha teórica vertical"/>
  </r>
  <r>
    <n v="257"/>
    <s v="G01"/>
    <x v="13"/>
    <x v="10"/>
    <s v="Reservatórios"/>
    <s v="Reaterro mecanizado de vala empregando compactador de placa vibratória em camadas de 20 cm"/>
    <s v="m³"/>
    <n v="231"/>
    <n v="84"/>
    <n v="9.27"/>
    <n v="93.27"/>
    <n v="19404"/>
    <n v="2141.37"/>
    <n v="21545.37"/>
    <s v="RESERVATÓRIO ENTERRADO 100 m3  - Aterro sobre a estrutura - solo solto"/>
  </r>
  <r>
    <n v="258"/>
    <s v="G01"/>
    <x v="13"/>
    <x v="10"/>
    <s v="Reservatórios"/>
    <s v="Forma para estruturas de concreto com chapa compensada plastificada # 12 mm"/>
    <s v="m²"/>
    <n v="364.8"/>
    <n v="77.180000000000007"/>
    <n v="103.21"/>
    <n v="180.39"/>
    <n v="28155.264000000003"/>
    <n v="37651.008000000002"/>
    <n v="65806.271999999997"/>
    <s v="RESERVATÓRIO ENTERRADO 100 m3  - "/>
  </r>
  <r>
    <n v="259"/>
    <s v="G01"/>
    <x v="13"/>
    <x v="10"/>
    <s v="Reservatórios"/>
    <s v="Armadura de aço CA-50/CA-60 para estruturas de concreto armado, corte, dobra e montagem"/>
    <s v="kg"/>
    <n v="5060"/>
    <n v="8.43"/>
    <n v="3.53"/>
    <n v="11.959999999999999"/>
    <n v="42655.799999999996"/>
    <n v="17861.8"/>
    <n v="60517.599999999999"/>
    <s v="RESERVATÓRIO ENTERRADO 100 m3"/>
  </r>
  <r>
    <n v="260"/>
    <s v="G01"/>
    <x v="14"/>
    <x v="11"/>
    <s v="Reservatórios"/>
    <s v="CAP (tampão), diâm. 300mm, em PVC para fechamento do sistema by pass."/>
    <s v="un"/>
    <n v="8"/>
    <n v="182"/>
    <n v="17.5"/>
    <n v="199.5"/>
    <n v="1456"/>
    <n v="140"/>
    <n v="1596"/>
    <s v="Caixas de passagem de entrada de água no reservatório de irrigação. (reservatório enterrado 100m3)"/>
  </r>
  <r>
    <n v="261"/>
    <s v="G01"/>
    <x v="8"/>
    <x v="10"/>
    <s v="Reservatórios"/>
    <s v="Peneiras em aço inox diâm. 30cm, malha # 6mm "/>
    <s v="un"/>
    <n v="8"/>
    <n v="130"/>
    <n v="0"/>
    <n v="130"/>
    <n v="1040"/>
    <n v="0"/>
    <n v="1040"/>
    <s v="Entrada de água de reuso no reservatório de irrigação (ver projeto do reservatório"/>
  </r>
  <r>
    <n v="262"/>
    <s v="G01"/>
    <x v="13"/>
    <x v="10"/>
    <s v="Sistema de Aquecimento de Água"/>
    <s v="Fornecimento e instalação de Aquecedor de passagem a Gás (Referencia RINNAI) com capacidade de aquecimento para 35 l/min,  Cor - PRATA - Visor digital de Temperatura_x000a_Função - AUTO DIAGNÓSTICO_x000a_Pressão de Funcionamento: 4 a 60 mca_x000a_Pressão Ideal: 7 - 40 mca_x000a_Vazão mínima para funcionamento - 3 l/min - 4 duchas - 8 l/min_x000a_Sistemas de Segurança integrados_x000a_Alimentação elétrica - Chave Seletora 220/127V"/>
    <s v="un"/>
    <n v="5"/>
    <n v="6251.74"/>
    <n v="325"/>
    <n v="6576.74"/>
    <n v="31258.699999999997"/>
    <n v="1625"/>
    <n v="32883.699999999997"/>
    <m/>
  </r>
  <r>
    <n v="263"/>
    <s v="G01"/>
    <x v="13"/>
    <x v="10"/>
    <s v="Sistema de Aquecimento de Água"/>
    <s v="Kit de chaminé para aquecedor a gás com descarga frontal, incluso tubo de conexão em chapa de alumínio auto portante, grelha em alumínio quadrada de descarga, vedações e acessórios de instalação"/>
    <s v="un"/>
    <n v="5"/>
    <n v="273.02"/>
    <n v="87.98"/>
    <n v="361"/>
    <n v="1365.1"/>
    <n v="439.90000000000003"/>
    <n v="1805"/>
    <m/>
  </r>
  <r>
    <n v="264"/>
    <s v="G01"/>
    <x v="13"/>
    <x v="10"/>
    <s v="Esgoto"/>
    <s v="Rede subterrânea de esgoto Ø 100 mm, profundidade da vala 1,5 m - exceto tubulação"/>
    <s v="m"/>
    <n v="21"/>
    <n v="20.28"/>
    <n v="75.12"/>
    <n v="95.4"/>
    <n v="425.88"/>
    <n v="1577.52"/>
    <n v="2003.4"/>
    <s v="enterrada, incl. esgoto e AP"/>
  </r>
  <r>
    <n v="265"/>
    <s v="G01"/>
    <x v="13"/>
    <x v="10"/>
    <s v="Esgoto"/>
    <s v="Rede subterrânea de esgoto Ø 150 mm, profundidade da vala 1,5 m - exceto tubulação"/>
    <s v="m"/>
    <n v="23"/>
    <n v="113.66"/>
    <n v="84.4"/>
    <n v="198.06"/>
    <n v="2614.1799999999998"/>
    <n v="1941.2"/>
    <n v="4555.38"/>
    <s v="enterrada, incl. esgoto e AP"/>
  </r>
  <r>
    <n v="266"/>
    <s v="G01"/>
    <x v="13"/>
    <x v="10"/>
    <s v="Esgoto"/>
    <s v="Rede subterrânea de esgoto Ø 200 mm, profundidade da vala 1,5 m - exceto tubulação"/>
    <s v="m"/>
    <n v="4"/>
    <n v="115.79"/>
    <n v="78"/>
    <n v="193.79000000000002"/>
    <n v="463.16"/>
    <n v="312"/>
    <n v="775.16000000000008"/>
    <s v="enterrada, incl. esgoto e AP"/>
  </r>
  <r>
    <n v="267"/>
    <s v="G01"/>
    <x v="13"/>
    <x v="10"/>
    <s v="Reuso - distribuição"/>
    <s v="Rede subterrânea de água até Ø 50 mm, profundidade da vala 0,5 m - exceto tubulação"/>
    <s v="m"/>
    <n v="4"/>
    <n v="13.51"/>
    <n v="56.92"/>
    <n v="70.430000000000007"/>
    <n v="54.04"/>
    <n v="227.68"/>
    <n v="281.72000000000003"/>
    <s v="Enterrada"/>
  </r>
  <r>
    <n v="268"/>
    <s v="G01"/>
    <x v="13"/>
    <x v="10"/>
    <s v="Alimentação e distribuição de Água Potável "/>
    <s v="Rede subterrânea de água até Ø 50 mm, profundidade da vala 0,5 m - exceto tubulação"/>
    <s v="m"/>
    <n v="100"/>
    <n v="13.51"/>
    <n v="56.92"/>
    <n v="70.430000000000007"/>
    <n v="1351"/>
    <n v="5692"/>
    <n v="7043.0000000000009"/>
    <s v="enterrada"/>
  </r>
  <r>
    <n v="269"/>
    <s v="G01"/>
    <x v="15"/>
    <x v="12"/>
    <s v="Extintores"/>
    <s v="PCI | Extintor de água pressurizada (cap. 2A) - fixado em parede."/>
    <s v="un"/>
    <n v="1"/>
    <n v="231.27"/>
    <n v="107.99"/>
    <n v="339.26"/>
    <n v="231.27"/>
    <n v="107.99"/>
    <n v="339.26"/>
    <s v="Sistemas de prevenção contra incêndio"/>
  </r>
  <r>
    <n v="270"/>
    <s v="G01"/>
    <x v="15"/>
    <x v="12"/>
    <s v="Extintores"/>
    <s v="PCI | Extintor de pó químico (cap. 20BC) - fixado em parede."/>
    <s v="un"/>
    <n v="1"/>
    <n v="260"/>
    <n v="107.99"/>
    <n v="367.99"/>
    <n v="260"/>
    <n v="107.99"/>
    <n v="367.99"/>
    <s v="Sistemas de prevenção contra incêndio"/>
  </r>
  <r>
    <n v="271"/>
    <s v="G01"/>
    <x v="15"/>
    <x v="12"/>
    <s v="Extintores"/>
    <s v="PCI | Extintor de gás Carbônico (cap. 5BC) - fixado em parede."/>
    <s v="un"/>
    <n v="1"/>
    <n v="780"/>
    <n v="107.99"/>
    <n v="887.99"/>
    <n v="780"/>
    <n v="107.99"/>
    <n v="887.99"/>
    <s v="Sistemas de prevenção contra incêndio"/>
  </r>
  <r>
    <n v="272"/>
    <s v="G01"/>
    <x v="15"/>
    <x v="12"/>
    <s v="Extintores"/>
    <s v="PCI | Extintor de pó ABC (cap. 2A-20BC) - fixado em parede."/>
    <s v="un"/>
    <n v="5"/>
    <n v="280.8"/>
    <n v="127.66"/>
    <n v="408.46000000000004"/>
    <n v="1404"/>
    <n v="638.29999999999995"/>
    <n v="2042.3000000000002"/>
    <s v="Sistemas de prevenção contra incêndio"/>
  </r>
  <r>
    <n v="273"/>
    <s v="G01"/>
    <x v="15"/>
    <x v="12"/>
    <s v="Sinalização"/>
    <s v="PCI | Placa sinalizadora (S2) 240x120"/>
    <s v="un"/>
    <n v="3"/>
    <n v="16.77"/>
    <n v="15.79"/>
    <n v="32.56"/>
    <n v="50.31"/>
    <n v="47.37"/>
    <n v="97.68"/>
    <s v="Sistemas de prevenção contra incêndio"/>
  </r>
  <r>
    <n v="274"/>
    <s v="G01"/>
    <x v="15"/>
    <x v="12"/>
    <s v="Sinalização"/>
    <s v="PCI | Placa sinalizadora (S3) 240x120"/>
    <s v="un"/>
    <n v="2"/>
    <n v="16.77"/>
    <n v="15.79"/>
    <n v="32.56"/>
    <n v="33.54"/>
    <n v="31.58"/>
    <n v="65.12"/>
    <s v="Sistemas de prevenção contra incêndio"/>
  </r>
  <r>
    <n v="275"/>
    <s v="G01"/>
    <x v="15"/>
    <x v="12"/>
    <s v="Sinalização"/>
    <s v="PCI | Placa sinalizadora (S12) 240x120"/>
    <s v="un"/>
    <n v="6"/>
    <n v="16.77"/>
    <n v="15.79"/>
    <n v="32.56"/>
    <n v="100.62"/>
    <n v="94.74"/>
    <n v="195.36"/>
    <s v="Sistemas de prevenção contra incêndio"/>
  </r>
  <r>
    <n v="276"/>
    <s v="G01"/>
    <x v="15"/>
    <x v="12"/>
    <s v="Sinalização"/>
    <s v="PCI | Placa sinalizadora (E5) 150x150"/>
    <s v="un"/>
    <n v="8"/>
    <n v="16.77"/>
    <n v="15.79"/>
    <n v="32.56"/>
    <n v="134.16"/>
    <n v="126.32"/>
    <n v="260.48"/>
    <s v="Sistemas de prevenção contra incêndio"/>
  </r>
  <r>
    <n v="277"/>
    <s v="G01"/>
    <x v="16"/>
    <x v="13"/>
    <s v="Entrada de Energia"/>
    <s v="Entrada de Energia em subestação de medição até 300 Kva – e Caixas para TCs, Medidor e Disjuntor, Poste, Transformador, Aterramento, Cabeamentos, Abrigo, etc padrão CELESC (SANTA CATARINA). (Ver observação)"/>
    <s v="vb"/>
    <n v="1"/>
    <n v="103499.99999999999"/>
    <n v="33350"/>
    <n v="136850"/>
    <n v="103499.99999999999"/>
    <n v="33350"/>
    <n v="136850"/>
    <s v="EQUIPAMENTOS E ENTRADA DE ENERGIA _x000a_Considerar parte do trabalho a aprovação do projeto junto a concessionária, incluindo os eventuais ajustes de projeto e a responsabilidade técnica sobre o mesmo, e a ligação definitiva da energia dentro do prazo de obras."/>
  </r>
  <r>
    <n v="278"/>
    <s v="G01"/>
    <x v="16"/>
    <x v="13"/>
    <s v="Quadros, Bases, Chaves e Disjuntores"/>
    <s v="Quadros de Distribuição, conforme diagramas unifilares e Especificação Técnica | QGBT"/>
    <s v="pç"/>
    <n v="1"/>
    <n v="8049.9999999999991"/>
    <n v="2875"/>
    <n v="10925"/>
    <n v="8049.9999999999991"/>
    <n v="2875"/>
    <n v="10925"/>
    <m/>
  </r>
  <r>
    <n v="279"/>
    <s v="G01"/>
    <x v="16"/>
    <x v="13"/>
    <s v="Quadros, Bases, Chaves e Disjuntores"/>
    <s v="Quadros de Distribuição, conforme diagramas unifilares e Especificação Técnica | QDF-1"/>
    <s v="pç"/>
    <n v="1"/>
    <n v="4600"/>
    <n v="1724.9999999999998"/>
    <n v="6325"/>
    <n v="4600"/>
    <n v="1724.9999999999998"/>
    <n v="6325"/>
    <m/>
  </r>
  <r>
    <n v="280"/>
    <s v="G01"/>
    <x v="16"/>
    <x v="13"/>
    <s v="Quadros, Bases, Chaves e Disjuntores"/>
    <s v="Quadros de Distribuição, conforme diagramas unifilares e Especificação Técnica | QLF-1"/>
    <s v="pç"/>
    <n v="1"/>
    <n v="4600"/>
    <n v="1724.9999999999998"/>
    <n v="6325"/>
    <n v="4600"/>
    <n v="1724.9999999999998"/>
    <n v="6325"/>
    <m/>
  </r>
  <r>
    <n v="281"/>
    <s v="G01"/>
    <x v="16"/>
    <x v="13"/>
    <s v="Quadros, Bases, Chaves e Disjuntores"/>
    <s v="Quadros de Distribuição, conforme diagramas unifilares e Especificação Técnica | QT-1"/>
    <s v="pç"/>
    <n v="1"/>
    <n v="4600"/>
    <n v="1724.9999999999998"/>
    <n v="6325"/>
    <n v="4600"/>
    <n v="1724.9999999999998"/>
    <n v="6325"/>
    <m/>
  </r>
  <r>
    <n v="282"/>
    <s v="G01"/>
    <x v="16"/>
    <x v="13"/>
    <s v="Quadros, Bases, Chaves e Disjuntores"/>
    <s v="Quadros de Distribuição, conforme diagramas unifilares e Especificação Técnica | QLF-2"/>
    <s v="pç"/>
    <n v="1"/>
    <n v="4600"/>
    <n v="1724.9999999999998"/>
    <n v="6325"/>
    <n v="4600"/>
    <n v="1724.9999999999998"/>
    <n v="6325"/>
    <m/>
  </r>
  <r>
    <n v="283"/>
    <s v="G01"/>
    <x v="16"/>
    <x v="13"/>
    <s v="Quadros, Bases, Chaves e Disjuntores"/>
    <s v="Quadros de Distribuição, conforme diagramas unifilares e Especificação Técnica | QF-1"/>
    <s v="pç"/>
    <n v="1"/>
    <n v="4600"/>
    <n v="1724.9999999999998"/>
    <n v="6325"/>
    <n v="4600"/>
    <n v="1724.9999999999998"/>
    <n v="6325"/>
    <s v="Condutores Elétricos"/>
  </r>
  <r>
    <n v="284"/>
    <s v="G01"/>
    <x v="16"/>
    <x v="13"/>
    <s v="Cabos e fios"/>
    <s v="Condutor de Cobre singelo, isolação em EPR 90°C 0,6/1kV encordoamento classe 5 - Baixa emissão de fumaça e gases tóxicos | #4mm²"/>
    <s v="m"/>
    <n v="1750"/>
    <n v="4.3125"/>
    <n v="1.4785714285714286"/>
    <n v="5.7910714285714286"/>
    <n v="7546.875"/>
    <n v="2587.5"/>
    <n v="10134.375"/>
    <s v="Condutores Elétricos"/>
  </r>
  <r>
    <n v="285"/>
    <s v="G01"/>
    <x v="16"/>
    <x v="13"/>
    <s v="Cabos e fios"/>
    <s v="Condutor de Cobre singelo, isolação em EPR 90°C 0,6/1kV encordoamento classe 5 - Baixa emissão de fumaça e gases tóxicos | #6mm²"/>
    <s v="m"/>
    <n v="110.00000000000001"/>
    <n v="6.0374999999999996"/>
    <n v="11.761363636363635"/>
    <n v="17.798863636363635"/>
    <n v="664.125"/>
    <n v="1293.75"/>
    <n v="1957.875"/>
    <s v="Condutores Elétricos"/>
  </r>
  <r>
    <n v="286"/>
    <s v="G01"/>
    <x v="16"/>
    <x v="13"/>
    <s v="Cabos e fios"/>
    <s v="Condutor de Cobre singelo, isolação em EPR 90°C 0,6/1kV encordoamento classe 5 - Baixa emissão de fumaça e gases tóxicos | #10mm²"/>
    <s v="m"/>
    <n v="1155"/>
    <n v="10.35"/>
    <n v="2.2402597402597402"/>
    <n v="12.590259740259739"/>
    <n v="11954.25"/>
    <n v="2587.5"/>
    <n v="14541.749999999998"/>
    <s v="Condutores Elétricos"/>
  </r>
  <r>
    <n v="287"/>
    <s v="G01"/>
    <x v="16"/>
    <x v="13"/>
    <s v="Cabos e fios"/>
    <s v="Condutor de Cobre singelo, isolação em EPR 90°C 0,6/1kV encordoamento classe 5 - Baixa emissão de fumaça e gases tóxicos | #25mm²"/>
    <s v="m"/>
    <n v="363.00000000000006"/>
    <n v="24.15"/>
    <n v="3.5640495867768589"/>
    <n v="27.714049586776859"/>
    <n v="8766.4500000000007"/>
    <n v="1293.75"/>
    <n v="10060.200000000001"/>
    <s v="Condutores Elétricos"/>
  </r>
  <r>
    <n v="288"/>
    <s v="G01"/>
    <x v="16"/>
    <x v="13"/>
    <s v="Cabos e fios"/>
    <s v="Condutor de Cobre singelo, isolação em EPR 90°C 0,6/1kV encordoamento classe 5 - Baixa emissão de fumaça e gases tóxicos | #35mm²"/>
    <s v="m"/>
    <n v="968.00000000000011"/>
    <n v="34.5"/>
    <n v="1.7820247933884292"/>
    <n v="36.28202479338843"/>
    <n v="33396.000000000007"/>
    <n v="1724.9999999999998"/>
    <n v="35121.000000000007"/>
    <s v="Condutores Elétricos"/>
  </r>
  <r>
    <n v="289"/>
    <s v="G01"/>
    <x v="16"/>
    <x v="13"/>
    <s v="Cabos e fios"/>
    <s v="Condutor de Cobre singelo, isolação em EPR 90°C 0,6/1kV encordoamento classe 5 - Baixa emissão de fumaça e gases tóxicos | #50mm²"/>
    <s v="m"/>
    <n v="484.00000000000006"/>
    <n v="51.749999999999993"/>
    <n v="3.5640495867768585"/>
    <n v="55.314049586776854"/>
    <n v="25047"/>
    <n v="1724.9999999999998"/>
    <n v="26772"/>
    <s v="Condutores Elétricos"/>
  </r>
  <r>
    <n v="290"/>
    <s v="G01"/>
    <x v="16"/>
    <x v="13"/>
    <s v="Cabos e fios"/>
    <s v="Condutor de Cobre singelo, isolação em EPR 90°C 0,6/1kV encordoamento classe 5 - Baixa emissão de fumaça e gases tóxicos | #150mm²"/>
    <s v="m"/>
    <n v="18"/>
    <n v="146.625"/>
    <n v="71.875"/>
    <n v="218.5"/>
    <n v="2639.25"/>
    <n v="1293.75"/>
    <n v="3933"/>
    <s v="Condutores Elétricos"/>
  </r>
  <r>
    <n v="291"/>
    <s v="G01"/>
    <x v="16"/>
    <x v="13"/>
    <s v="Cabos e fios"/>
    <s v="Condutor de Cobre singelo, isolação em EPR 90°C 0,6/1kV encordoamento classe 5 - Baixa emissão de fumaça e gases tóxicos | #240mm²"/>
    <s v="m"/>
    <n v="72"/>
    <n v="231.14999999999998"/>
    <n v="17.96875"/>
    <n v="249.11874999999998"/>
    <n v="16642.8"/>
    <n v="1293.75"/>
    <n v="17936.55"/>
    <s v="Condutores Elétricos"/>
  </r>
  <r>
    <n v="292"/>
    <s v="G01"/>
    <x v="16"/>
    <x v="13"/>
    <s v="Cabos e fios"/>
    <s v="Condutor de Cobre singelo, isolação em (PVC) 70°C 450/750V, encordoamento classe 5 | #2,5mm²"/>
    <s v="m"/>
    <n v="2400"/>
    <n v="2.4149999999999996"/>
    <n v="1.4374999999999998"/>
    <n v="3.8524999999999991"/>
    <n v="5795.9999999999991"/>
    <n v="3449.9999999999995"/>
    <n v="9245.9999999999982"/>
    <s v="Condutores Elétricos"/>
  </r>
  <r>
    <n v="293"/>
    <s v="G01"/>
    <x v="16"/>
    <x v="13"/>
    <s v="Cabos e fios"/>
    <s v="Condutor de Cobre singelo, isolação em (PVC) 70°C 450/750V, encordoamento classe 5 | #4mm²"/>
    <s v="m"/>
    <n v="3650"/>
    <n v="3.7949999999999999"/>
    <n v="1.1815068493150684"/>
    <n v="4.9765068493150686"/>
    <n v="13851.75"/>
    <n v="4312.5"/>
    <n v="18164.25"/>
    <s v="Condutores Elétricos"/>
  </r>
  <r>
    <n v="294"/>
    <s v="G01"/>
    <x v="16"/>
    <x v="13"/>
    <s v="Cabos e fios"/>
    <s v="Condutor de Cobre singelo, isolação em (PVC) 70°C 450/750V, encordoamento classe 5 | #6mm²"/>
    <s v="m"/>
    <n v="890"/>
    <n v="5.3475000000000001"/>
    <n v="2.9073033707865168"/>
    <n v="8.2548033707865169"/>
    <n v="4759.2750000000005"/>
    <n v="2587.5"/>
    <n v="7346.7749999999996"/>
    <s v="Condutores Elétricos"/>
  </r>
  <r>
    <n v="295"/>
    <s v="G01"/>
    <x v="16"/>
    <x v="13"/>
    <s v="Cabos e fios"/>
    <s v="Condutor de Cobre Nu | #6mm²"/>
    <s v="m"/>
    <n v="200"/>
    <n v="10.35"/>
    <n v="6.46875"/>
    <n v="16.818750000000001"/>
    <n v="2070"/>
    <n v="1293.75"/>
    <n v="3363.7500000000005"/>
    <s v="Condutores Elétricos"/>
  </r>
  <r>
    <n v="296"/>
    <s v="G01"/>
    <x v="16"/>
    <x v="13"/>
    <s v="Cabos e fios"/>
    <s v="Condutor de Cobre Nu | #25mm²"/>
    <s v="m"/>
    <n v="350"/>
    <n v="23.028749999999995"/>
    <n v="3.6964285714285716"/>
    <n v="26.725178571428568"/>
    <n v="8060.0624999999982"/>
    <n v="1293.75"/>
    <n v="9353.8124999999982"/>
    <s v="Condutores Elétricos"/>
  </r>
  <r>
    <n v="297"/>
    <s v="G01"/>
    <x v="16"/>
    <x v="13"/>
    <s v="Cabos e fios"/>
    <s v="Condutor de Cobre Nu | #50mm²"/>
    <s v="m"/>
    <n v="700"/>
    <n v="37.777499999999989"/>
    <n v="2.7107142857142854"/>
    <n v="40.488214285714278"/>
    <n v="26444.249999999993"/>
    <n v="1897.4999999999998"/>
    <n v="28341.749999999996"/>
    <s v="Condutores Elétricos"/>
  </r>
  <r>
    <n v="298"/>
    <s v="G01"/>
    <x v="16"/>
    <x v="13"/>
    <s v="Eletrodutos, Eletrocalhas e Perfilados"/>
    <s v="Eletrocalha lisa com virola, em chapa de aço galvanizado, peça de 3 metros, dimensões: | 75x50mm "/>
    <s v="pç"/>
    <n v="38"/>
    <n v="120.74999999999999"/>
    <n v="567.43421052631584"/>
    <n v="688.18421052631584"/>
    <n v="4588.4999999999991"/>
    <n v="21562.5"/>
    <n v="26151"/>
    <s v="Infraestrutura para passagem de cabos"/>
  </r>
  <r>
    <n v="299"/>
    <s v="G01"/>
    <x v="16"/>
    <x v="13"/>
    <s v="Eletrodutos, Eletrocalhas e Perfilados"/>
    <s v="Acessórios para montagem e fixação de calhas (junções, terminais, suportes, ganchos, cantoneiras, vergalhões, saídas para eletrodutos e perfilados, tampas, parafusos, etc.)"/>
    <s v="vb"/>
    <n v="1"/>
    <n v="3449.9999999999995"/>
    <n v="3449.9999999999995"/>
    <n v="6899.9999999999991"/>
    <n v="3449.9999999999995"/>
    <n v="3449.9999999999995"/>
    <n v="6899.9999999999991"/>
    <s v="Infraestrutura para passagem de cabos"/>
  </r>
  <r>
    <n v="300"/>
    <s v="G01"/>
    <x v="16"/>
    <x v="13"/>
    <s v="Eletrodutos, Eletrocalhas e Perfilados"/>
    <s v="Perfilado liso em chapa de aço galvanizado, peça de 6m, dimensões:  | 38x38mm "/>
    <s v="br"/>
    <n v="46"/>
    <n v="142.86449999999996"/>
    <n v="562.49999999999989"/>
    <n v="705.36449999999991"/>
    <n v="6571.766999999998"/>
    <n v="25874.999999999996"/>
    <n v="32446.766999999996"/>
    <s v="Infraestrutura para passagem de cabos"/>
  </r>
  <r>
    <n v="301"/>
    <s v="G01"/>
    <x v="16"/>
    <x v="13"/>
    <s v="Eletrodutos, Eletrocalhas e Perfilados"/>
    <s v="Conjunto de acessórios para fixação e montagem de perfilados (curvas, junções, Tês, cruzetas, reduções, terminais, suportes, saídas para eletrodutos e perfilados, tampa, parafusos, emendas, sapatas, etc.)"/>
    <s v="vb"/>
    <n v="1"/>
    <n v="1724.9999999999998"/>
    <n v="4312.5"/>
    <n v="6037.5"/>
    <n v="1724.9999999999998"/>
    <n v="4312.5"/>
    <n v="6037.5"/>
    <s v="Infraestrutura para passagem de cabos"/>
  </r>
  <r>
    <n v="302"/>
    <s v="G01"/>
    <x v="16"/>
    <x v="13"/>
    <s v="Eletrodutos, Eletrocalhas e Perfilados"/>
    <s v="Eletroduto de aço galvanizado à fogo, Cobertura com Isolação Térmica conforme detalhe de projeto, NBR 5598, barra de 3 metros, de diâmetro. _x000a_ | Ø1&quot;"/>
    <s v="br"/>
    <n v="22"/>
    <n v="103.49999999999999"/>
    <n v="588.06818181818176"/>
    <n v="691.56818181818176"/>
    <n v="2276.9999999999995"/>
    <n v="12937.499999999998"/>
    <n v="15214.499999999998"/>
    <s v="Infraestrutura para passagem de cabos"/>
  </r>
  <r>
    <n v="303"/>
    <s v="G01"/>
    <x v="16"/>
    <x v="13"/>
    <s v="Eletrodutos, Eletrocalhas e Perfilados"/>
    <s v="Eletroduto de aço galvanizado NBR 5598, barra de 3 metros, de diâmetro:  | Ø3/4&quot;"/>
    <s v="br"/>
    <n v="60"/>
    <n v="112.12499999999999"/>
    <n v="431.24999999999994"/>
    <n v="543.37499999999989"/>
    <n v="6727.4999999999991"/>
    <n v="25874.999999999996"/>
    <n v="32602.499999999993"/>
    <s v="Infraestrutura para passagem de cabos"/>
  </r>
  <r>
    <n v="304"/>
    <s v="G01"/>
    <x v="16"/>
    <x v="13"/>
    <s v="Eletrodutos, Eletrocalhas e Perfilados"/>
    <s v="Eletroduto de aço galvanizado NBR 5598, barra de 3 metros, de diâmetro:  | Ø1&quot;"/>
    <s v="br"/>
    <n v="3"/>
    <n v="120.74999999999999"/>
    <n v="431.25"/>
    <n v="552"/>
    <n v="362.24999999999994"/>
    <n v="1293.75"/>
    <n v="1656"/>
    <s v="Infraestrutura para passagem de cabos"/>
  </r>
  <r>
    <n v="305"/>
    <s v="G01"/>
    <x v="16"/>
    <x v="13"/>
    <s v="Eletrodutos, Eletrocalhas e Perfilados"/>
    <s v="Eletroduto de aço galvanizado NBR 5598, barra de 3 metros, de diâmetro:  | Ø1.1/2&quot;"/>
    <s v="br"/>
    <n v="5"/>
    <n v="258.75"/>
    <n v="431.25"/>
    <n v="690"/>
    <n v="1293.75"/>
    <n v="2156.25"/>
    <n v="3450"/>
    <s v="Infraestrutura para passagem de cabos"/>
  </r>
  <r>
    <n v="306"/>
    <s v="G01"/>
    <x v="16"/>
    <x v="13"/>
    <s v="Eletrodutos, Eletrocalhas e Perfilados"/>
    <s v="Conjunto de acessórios para fixação e montagem de eletrodutos de aço galvanizado (curvas, luvas, buchas, arruelas, braçadeiras, conduletes, uniduts, prensa cabos, etc.)"/>
    <s v="vb"/>
    <n v="1"/>
    <n v="4312.5"/>
    <n v="1293.75"/>
    <n v="5606.25"/>
    <n v="4312.5"/>
    <n v="1293.75"/>
    <n v="5606.25"/>
    <s v="Infraestrutura para passagem de cabos"/>
  </r>
  <r>
    <n v="307"/>
    <s v="G01"/>
    <x v="16"/>
    <x v="13"/>
    <s v="Eletrodutos, Eletrocalhas e Perfilados"/>
    <s v="Eletroduto de PVC rígido NBR 5598, barra de 3 metros, de diâmetro:  | Ø3/4&quot;"/>
    <s v="br"/>
    <n v="56"/>
    <n v="20.7"/>
    <n v="454.3526785714285"/>
    <n v="475.05267857142849"/>
    <n v="1159.2"/>
    <n v="25443.749999999996"/>
    <n v="26602.949999999997"/>
    <s v="Infraestrutura para passagem de cabos"/>
  </r>
  <r>
    <n v="308"/>
    <s v="G01"/>
    <x v="16"/>
    <x v="13"/>
    <s v="Eletrodutos, Eletrocalhas e Perfilados"/>
    <s v="Eletroduto de PVC rígido NBR 5598, barra de 3 metros, de diâmetro:  | Ø1&quot;"/>
    <s v="br"/>
    <n v="15"/>
    <n v="25.874999999999996"/>
    <n v="402.49999999999994"/>
    <n v="428.37499999999994"/>
    <n v="388.12499999999994"/>
    <n v="6037.4999999999991"/>
    <n v="6425.6249999999991"/>
    <s v="Infraestrutura para passagem de cabos"/>
  </r>
  <r>
    <n v="309"/>
    <s v="G01"/>
    <x v="16"/>
    <x v="13"/>
    <s v="Eletrodutos, Eletrocalhas e Perfilados"/>
    <s v="Conjunto de acessórios para fixação e montagem de eletrodutos de PVC rígido (curvas, luvas, buchas, arruelas, braçadeiras, conduletes, etc.)"/>
    <s v="vb"/>
    <n v="1"/>
    <n v="1724.9999999999998"/>
    <n v="1293.75"/>
    <n v="3018.75"/>
    <n v="1724.9999999999998"/>
    <n v="1293.75"/>
    <n v="3018.75"/>
    <s v="Infraestrutura para passagem de cabos"/>
  </r>
  <r>
    <n v="310"/>
    <s v="G01"/>
    <x v="16"/>
    <x v="13"/>
    <s v="Eletrodutos, Eletrocalhas e Perfilados"/>
    <s v="Eletroduto flexível fabricado em polietileno de Alta Densidade (PEAD), de seção circular. Com corrugação helicoidal, impermeável - Tipo Kanalex ou similar  | Ø2&quot;"/>
    <s v="m"/>
    <n v="2000"/>
    <n v="5.1749999999999998"/>
    <n v="12.937499999999998"/>
    <n v="18.112499999999997"/>
    <n v="10350"/>
    <n v="25874.999999999996"/>
    <n v="36224.999999999993"/>
    <s v="Infraestrutura para passagem de cabos"/>
  </r>
  <r>
    <n v="311"/>
    <s v="G01"/>
    <x v="16"/>
    <x v="13"/>
    <s v="Eletrodutos, Eletrocalhas e Perfilados"/>
    <s v="Eletroduto flexível fabricado em polietileno de Alta Densidade (PEAD), de seção circular. Com corrugação helicoidal, impermeável - Tipo Kanalex ou similar  | Ø3&quot;"/>
    <s v="m"/>
    <n v="20"/>
    <n v="6.8999999999999995"/>
    <n v="129.375"/>
    <n v="136.27500000000001"/>
    <n v="138"/>
    <n v="2587.5"/>
    <n v="2725.5"/>
    <s v="Infraestrutura para passagem de cabos"/>
  </r>
  <r>
    <n v="312"/>
    <s v="G01"/>
    <x v="16"/>
    <x v="13"/>
    <s v="Eletrodutos, Eletrocalhas e Perfilados"/>
    <s v="Eletroduto flexível fabricado em polietileno de Alta Densidade (PEAD), de seção circular. Com corrugação helicoidal, impermeável - Tipo Kanalex ou similar  | Ø4&quot;"/>
    <s v="m"/>
    <n v="200"/>
    <n v="8.625"/>
    <n v="15.093749999999998"/>
    <n v="23.71875"/>
    <n v="1725"/>
    <n v="3018.7499999999995"/>
    <n v="4743.75"/>
    <s v="Infraestrutura para passagem de cabos"/>
  </r>
  <r>
    <n v="313"/>
    <s v="G01"/>
    <x v="16"/>
    <x v="13"/>
    <s v="Eletrodutos, Eletrocalhas e Perfilados"/>
    <s v="Conjunto de acessórios para fixação e montagem de eletrodutos de PVC rígido (curvas, luvas, buchas, arruelas, braçadeiras, conduletes, etc.)"/>
    <s v="vb"/>
    <n v="1"/>
    <n v="2587.5"/>
    <n v="1293.75"/>
    <n v="3881.25"/>
    <n v="2587.5"/>
    <n v="1293.75"/>
    <n v="3881.25"/>
    <s v="Infraestrutura para passagem de cabos"/>
  </r>
  <r>
    <n v="314"/>
    <s v="G01"/>
    <x v="16"/>
    <x v="13"/>
    <s v="Caixas de Passagem"/>
    <s v="Caixa de passagem embutida com tampa basculante para passagem de cabos - 20x20x12cm"/>
    <s v="pç"/>
    <n v="5"/>
    <n v="345"/>
    <n v="414"/>
    <n v="759"/>
    <n v="1725"/>
    <n v="2070"/>
    <n v="3795"/>
    <s v="Infraestrutura para passagem de cabos"/>
  </r>
  <r>
    <n v="315"/>
    <s v="G01"/>
    <x v="16"/>
    <x v="13"/>
    <s v="Caixas de Passagem"/>
    <s v="Caixa de passagem em chapa de aço galvanizado, com tampa lisa parafusada 30x30x15cm"/>
    <s v="pç"/>
    <n v="3"/>
    <n v="517.5"/>
    <n v="431.25"/>
    <n v="948.75"/>
    <n v="1552.5"/>
    <n v="1293.75"/>
    <n v="2846.25"/>
    <s v="Infraestrutura para passagem de cabos"/>
  </r>
  <r>
    <n v="316"/>
    <s v="G01"/>
    <x v="16"/>
    <x v="13"/>
    <s v="Caixas de Passagem"/>
    <s v="Caixa de passagem em chapa de aço galvanizado, com tampa lisa parafusada_x000a_CP5 = 50x50x25cm"/>
    <s v="pç"/>
    <n v="1"/>
    <n v="2070"/>
    <n v="862.49999999999989"/>
    <n v="2932.5"/>
    <n v="2070"/>
    <n v="862.49999999999989"/>
    <n v="2932.5"/>
    <s v="Fundo caixa deve estar limpo com lastro de 5cm de pedra brita 1 ou 2"/>
  </r>
  <r>
    <n v="317"/>
    <s v="G01"/>
    <x v="16"/>
    <x v="13"/>
    <s v="Caixas de Passagem"/>
    <s v="Caixa de passagem com tampa em concreto identificação: Baixa tensão:_x000a_CP4 = 40x40x60cm"/>
    <s v="pç"/>
    <n v="27"/>
    <n v="395.08"/>
    <n v="444.47"/>
    <n v="839.55"/>
    <n v="10667.16"/>
    <n v="12000.69"/>
    <n v="22667.85"/>
    <s v="Fundo caixa deve estar limpo com lastro de 5cm de pedra brita 1 ou 2"/>
  </r>
  <r>
    <n v="318"/>
    <s v="G01"/>
    <x v="16"/>
    <x v="13"/>
    <s v="Caixas de Passagem"/>
    <s v="Caixa de passagem com tampa em concreto identificação: Baixa tensão:_x000a_CP6 = 60x60x60cm"/>
    <s v="pç"/>
    <n v="10"/>
    <n v="420.77"/>
    <n v="444.47"/>
    <n v="865.24"/>
    <n v="4207.7"/>
    <n v="4444.7000000000007"/>
    <n v="8652.4"/>
    <s v="Fundo caixa deve estar limpo com lastro de 5cm de pedra brita 1 ou 2"/>
  </r>
  <r>
    <n v="319"/>
    <s v="G01"/>
    <x v="16"/>
    <x v="13"/>
    <s v="Caixas de Passagem"/>
    <s v="Caixa de passagem com tampa em concreto identificação: Sistemas_x000a_CP-4 = 40x40x60cm_x000a_"/>
    <s v="pç"/>
    <n v="5"/>
    <n v="395.08"/>
    <n v="444.47"/>
    <n v="839.55"/>
    <n v="1975.3999999999999"/>
    <n v="2222.3500000000004"/>
    <n v="4197.75"/>
    <s v="Fundo caixa deve estar limpo com lastro de 5cm de pedra brita 1 ou 2"/>
  </r>
  <r>
    <n v="320"/>
    <s v="G01"/>
    <x v="16"/>
    <x v="13"/>
    <s v="Interruptores e Tomadas"/>
    <s v="Tomadas e Interruptores | Tomada Padrão Brasileiro (ABNT NBR 14136) 10A-250V instalada em mobiliário"/>
    <s v="pç"/>
    <n v="24"/>
    <n v="25.874999999999996"/>
    <n v="269.53124999999994"/>
    <n v="295.40624999999994"/>
    <n v="620.99999999999989"/>
    <n v="6468.7499999999982"/>
    <n v="7089.7499999999982"/>
    <s v="Tomadas e Interruptores_x000a_Ver especificação/marca/modelo no memorial descritivo de arquitetura"/>
  </r>
  <r>
    <n v="321"/>
    <s v="G01"/>
    <x v="16"/>
    <x v="13"/>
    <s v="Interruptores e Tomadas"/>
    <s v="Tomadas e Interruptores | Tomadas RJ-45, instalada em mobiliário"/>
    <s v="pç"/>
    <n v="12"/>
    <n v="34.5"/>
    <n v="107.8125"/>
    <n v="142.3125"/>
    <n v="414"/>
    <n v="1293.75"/>
    <n v="1707.75"/>
    <s v="Tomadas e Interruptores_x000a_Ver especificação/marca/modelo no memorial descritivo de arquitetura"/>
  </r>
  <r>
    <n v="322"/>
    <s v="G01"/>
    <x v="16"/>
    <x v="13"/>
    <s v="Interruptores e Tomadas"/>
    <s v="Tomadas e Interruptores | Tomadas RJ-11, instalada em mobiliário"/>
    <s v="pç"/>
    <n v="12"/>
    <n v="34.5"/>
    <n v="107.8125"/>
    <n v="142.3125"/>
    <n v="414"/>
    <n v="1293.75"/>
    <n v="1707.75"/>
    <s v="Tomadas e Interruptores_x000a_Ver especificação/marca/modelo no memorial descritivo de arquitetura"/>
  </r>
  <r>
    <n v="323"/>
    <s v="G01"/>
    <x v="16"/>
    <x v="13"/>
    <s v="Interruptores e Tomadas"/>
    <s v="Tomadas e Interruptores | Conjunto para ligação de luminária contendo 1 plugue macho-fêmea 2P+T Padrão Brasileiro (ABNT NBR 14136) 10A-250V, com rabicho de 2m de cabo múltiplo 3x#1,5mm² isolação 90°C-0,6/1kV-Baixa emissão de fumaça e gases tóxicos"/>
    <s v="pç"/>
    <n v="82"/>
    <n v="43.125"/>
    <n v="110.4420731707317"/>
    <n v="153.5670731707317"/>
    <n v="3536.25"/>
    <n v="9056.25"/>
    <n v="12592.5"/>
    <s v="Tomadas e Interruptores_x000a_Ver especificação/marca/modelo no memorial descritivo de arquitetura"/>
  </r>
  <r>
    <n v="324"/>
    <s v="G01"/>
    <x v="16"/>
    <x v="13"/>
    <s v="Interruptores e Tomadas"/>
    <s v="Tomadas e Interruptores | Caixa de passagem 4x2&quot;, com Tomada para TV"/>
    <s v="pç"/>
    <n v="1"/>
    <n v="51.749999999999993"/>
    <n v="1293.75"/>
    <n v="1345.5"/>
    <n v="51.749999999999993"/>
    <n v="1293.75"/>
    <n v="1345.5"/>
    <s v="Tomadas e Interruptores_x000a_Ver especificação/marca/modelo no memorial descritivo de arquitetura"/>
  </r>
  <r>
    <n v="325"/>
    <s v="G01"/>
    <x v="16"/>
    <x v="13"/>
    <s v="Interruptores e Tomadas"/>
    <s v="Tomadas e Interruptores | Condulete de alumínio 4x4&quot;"/>
    <s v="pç"/>
    <n v="25"/>
    <n v="31.049999999999997"/>
    <n v="258.74999999999994"/>
    <n v="289.79999999999995"/>
    <n v="776.24999999999989"/>
    <n v="6468.7499999999982"/>
    <n v="7244.9999999999991"/>
    <s v="Tomadas e Interruptores_x000a_Ver especificação/marca/modelo no memorial descritivo de arquitetura"/>
  </r>
  <r>
    <n v="326"/>
    <s v="G01"/>
    <x v="16"/>
    <x v="13"/>
    <s v="Interruptores e Tomadas"/>
    <s v="Tomadas e Interruptores | Condulete de alumínio 4x2&quot;com Tomada para TV"/>
    <s v="pç"/>
    <n v="1"/>
    <n v="34.5"/>
    <n v="1293.75"/>
    <n v="1328.25"/>
    <n v="34.5"/>
    <n v="1293.75"/>
    <n v="1328.25"/>
    <s v="Tomadas e Interruptores_x000a_Ver especificação/marca/modelo no memorial descritivo de arquitetura"/>
  </r>
  <r>
    <n v="327"/>
    <s v="G01"/>
    <x v="16"/>
    <x v="13"/>
    <s v="Interruptores e Tomadas"/>
    <s v="Tomadas e Interruptores | Caixa de passagem 4x2&quot;, com Interruptor simples unipolar - 10A-250V"/>
    <s v="pç"/>
    <n v="3"/>
    <n v="34.5"/>
    <n v="5318.7499999999991"/>
    <n v="5353.2499999999991"/>
    <n v="103.5"/>
    <n v="15956.249999999996"/>
    <n v="16059.749999999996"/>
    <s v="Tomadas e Interruptores_x000a_Ver especificação/marca/modelo no memorial descritivo de arquitetura"/>
  </r>
  <r>
    <n v="328"/>
    <s v="G01"/>
    <x v="16"/>
    <x v="13"/>
    <s v="Interruptores e Tomadas"/>
    <s v="Tomadas e Interruptores | Caixa de passagem 4x2&quot;com 2 tomadas 2P+T Padrão Brasileiro (ABNT NBR 14136) 20A-250V"/>
    <s v="pç"/>
    <n v="11"/>
    <n v="43.125"/>
    <n v="274.43181818181813"/>
    <n v="317.55681818181813"/>
    <n v="474.375"/>
    <n v="3018.7499999999995"/>
    <n v="3493.1249999999995"/>
    <s v="Tomadas e Interruptores_x000a_Ver especificação/marca/modelo no memorial descritivo de arquitetura"/>
  </r>
  <r>
    <n v="329"/>
    <s v="G01"/>
    <x v="16"/>
    <x v="13"/>
    <s v="Interruptores e Tomadas"/>
    <s v="Tomadas e Interruptores | Caixa de passagem 4x2&quot;com 1 tomadas 2P+T Padrão Brasileiro (ABNT NBR 14136) 20A-250V + 1 interruptor monopolar 10A-250V "/>
    <s v="pç"/>
    <n v="18"/>
    <n v="37.949999999999996"/>
    <n v="167.70833333333331"/>
    <n v="205.6583333333333"/>
    <n v="683.09999999999991"/>
    <n v="3018.7499999999995"/>
    <n v="3701.8499999999995"/>
    <s v="Tomadas e Interruptores_x000a_Ver especificação/marca/modelo no memorial descritivo de arquitetura"/>
  </r>
  <r>
    <n v="330"/>
    <s v="G01"/>
    <x v="16"/>
    <x v="13"/>
    <s v="Interruptores e Tomadas"/>
    <s v="Tomadas e Interruptores | Caixa de passagem 4x2&quot;com tomada 2P+T Padrão Brasileiro (ABNT NBR 14136) 20A-250V"/>
    <s v="pç"/>
    <n v="43"/>
    <n v="34.5"/>
    <n v="160.46511627906975"/>
    <n v="194.96511627906975"/>
    <n v="1483.5"/>
    <n v="6899.9999999999991"/>
    <n v="8383.5"/>
    <s v="Tomadas e Interruptores_x000a_Ver especificação/marca/modelo no memorial descritivo de arquitetura"/>
  </r>
  <r>
    <n v="331"/>
    <s v="G01"/>
    <x v="16"/>
    <x v="13"/>
    <s v="Interruptores e Tomadas"/>
    <s v="Tomadas e Interruptores | Condulete de alumínio 4x2&quot;com interruptor simples unipolar 10A-250V"/>
    <s v="pç"/>
    <n v="6"/>
    <n v="34.5"/>
    <n v="215.625"/>
    <n v="250.125"/>
    <n v="207"/>
    <n v="1293.75"/>
    <n v="1500.75"/>
    <s v="Tomadas e Interruptores_x000a_Ver especificação/marca/modelo no memorial descritivo de arquitetura"/>
  </r>
  <r>
    <n v="332"/>
    <s v="G01"/>
    <x v="16"/>
    <x v="13"/>
    <s v="Interruptores e Tomadas"/>
    <s v="Tomadas e Interruptores | Condulete de alumínio 4x2&quot;com 1 tomadas 2P+T Padrão Brasileiro (ABNT NBR 14136) 20A-250V"/>
    <s v="pç"/>
    <n v="12"/>
    <n v="34.5"/>
    <n v="251.56249999999997"/>
    <n v="286.0625"/>
    <n v="414"/>
    <n v="3018.7499999999995"/>
    <n v="3432.75"/>
    <s v="Tomadas e Interruptores_x000a_Ver especificação/marca/modelo no memorial descritivo de arquitetura"/>
  </r>
  <r>
    <n v="333"/>
    <s v="G01"/>
    <x v="16"/>
    <x v="13"/>
    <s v="Interruptores e Tomadas"/>
    <s v="Tomadas e Interruptores | Condulete de alumínio 4x2&quot;com 2 tomadas 2P+T Padrão Brasileiro (ABNT NBR 14136) 20A-250V"/>
    <s v="pç"/>
    <n v="4"/>
    <n v="34.5"/>
    <n v="323.4375"/>
    <n v="357.9375"/>
    <n v="138"/>
    <n v="1293.75"/>
    <n v="1431.75"/>
    <s v="Tomadas e Interruptores_x000a_Ver especificação/marca/modelo no memorial descritivo de arquitetura"/>
  </r>
  <r>
    <n v="334"/>
    <s v="G01"/>
    <x v="16"/>
    <x v="13"/>
    <s v="Interruptores e Tomadas"/>
    <s v="Tomadas e Interruptores | Condulete de alumínio 4x2&quot;com 1 Tomada RJ-11 e 1 Tomada RJ-45"/>
    <s v="pç"/>
    <n v="3"/>
    <n v="51.749999999999993"/>
    <n v="431.25"/>
    <n v="483"/>
    <n v="155.24999999999997"/>
    <n v="1293.75"/>
    <n v="1449"/>
    <s v="Tomadas e Interruptores_x000a_Ver especificação/marca/modelo no memorial descritivo de arquitetura"/>
  </r>
  <r>
    <n v="335"/>
    <s v="G01"/>
    <x v="16"/>
    <x v="13"/>
    <s v="Interruptores e Tomadas"/>
    <s v="Tomadas e Interruptores | Caixa de passagem 4x2&quot;com interruptor paralelo 10A-250V"/>
    <s v="pç"/>
    <n v="4"/>
    <n v="51.749999999999993"/>
    <n v="323.4375"/>
    <n v="375.1875"/>
    <n v="206.99999999999997"/>
    <n v="1293.75"/>
    <n v="1500.75"/>
    <s v="Tomadas e Interruptores_x000a_Ver especificação/marca/modelo no memorial descritivo de arquitetura"/>
  </r>
  <r>
    <n v="336"/>
    <s v="G01"/>
    <x v="16"/>
    <x v="13"/>
    <s v="Interruptores e Tomadas"/>
    <s v="Tomadas e Interruptores | Conjunto de caixa de passagem 4x2&quot;, com 2 tomadas uma RJ-45 e uma RJ-11"/>
    <s v="pç"/>
    <n v="10"/>
    <n v="51.749999999999993"/>
    <n v="129.375"/>
    <n v="181.125"/>
    <n v="517.49999999999989"/>
    <n v="1293.75"/>
    <n v="1811.25"/>
    <s v="Tomadas e Interruptores_x000a_Ver especificação/marca/modelo no memorial descritivo de arquitetura"/>
  </r>
  <r>
    <n v="337"/>
    <s v="G01"/>
    <x v="16"/>
    <x v="13"/>
    <s v="Interruptores e Tomadas"/>
    <s v="Tomadas e Interruptores | Botoeira para acionamento de pânico - PNE"/>
    <s v="pç"/>
    <n v="4"/>
    <n v="51.749999999999993"/>
    <n v="323.4375"/>
    <n v="375.1875"/>
    <n v="206.99999999999997"/>
    <n v="1293.75"/>
    <n v="1500.75"/>
    <s v="Tomadas e Interruptores_x000a_Ver especificação/marca/modelo no memorial descritivo de arquitetura"/>
  </r>
  <r>
    <n v="338"/>
    <s v="G01"/>
    <x v="16"/>
    <x v="13"/>
    <s v="Interruptores e Tomadas"/>
    <s v="Tomadas e Interruptores | Condulete em liga de alumínio fundido para interfone"/>
    <s v="pç"/>
    <n v="1"/>
    <n v="172.5"/>
    <n v="1293.75"/>
    <n v="1466.25"/>
    <n v="172.5"/>
    <n v="1293.75"/>
    <n v="1466.25"/>
    <s v="Tomadas e Interruptores_x000a_Ver especificação/marca/modelo no memorial descritivo de arquitetura"/>
  </r>
  <r>
    <n v="339"/>
    <s v="G01"/>
    <x v="16"/>
    <x v="13"/>
    <s v="Acessibilidade"/>
    <s v="Alarme Audiovisual Wifi Para Banheiro Pne /pcd Modelo Milassentos-01-1; Para Deficiente - Cadeirante - Idoso - Desabilitado - Sem Fio Com 1 Botoeira"/>
    <s v="un"/>
    <n v="5"/>
    <n v="690"/>
    <n v="948.75"/>
    <n v="1638.75"/>
    <n v="3450"/>
    <n v="4743.75"/>
    <n v="8193.75"/>
    <m/>
  </r>
  <r>
    <n v="340"/>
    <s v="G01"/>
    <x v="16"/>
    <x v="13"/>
    <s v="Luminárias"/>
    <s v="Luminária De Emergência e lanterna Intelbras 100 Lumens LEA 101_x000a_* Autonomia de até 6 horas_x000a_* Sistema antifurto com a vantagem de ser fixado na parede e assim garantir maior segurança;_x000a_* Maior qualidade e durabilidade com bateria de lítio;_x000a_*Botão de teste_x000a_*Chave seletora para escolha da intensidade de luz_x000a_* Kit completo para instalação_x000a_*Com bivolt automático, ela funciona em todas as regiões sem precisar selecionar a tensão 127/220V._x000a_*Fluxo máximo de 100 lumens."/>
    <s v="un"/>
    <n v="16"/>
    <n v="327.75"/>
    <n v="318.046875"/>
    <n v="645.796875"/>
    <n v="5244"/>
    <n v="5088.75"/>
    <n v="10332.75"/>
    <s v="Conforme PPCI"/>
  </r>
  <r>
    <n v="341"/>
    <s v="G01"/>
    <x v="16"/>
    <x v="13"/>
    <s v="Luminárias"/>
    <s v="LUM-A - Fornecimento e instalação de Luminária ref. - LUMICENTER EAA05-S3500840 - Sobrepor"/>
    <s v="un"/>
    <n v="22"/>
    <n v="215.62499999999997"/>
    <n v="94.090909090909093"/>
    <n v="309.71590909090907"/>
    <n v="4743.7499999999991"/>
    <n v="2070"/>
    <n v="6813.7499999999991"/>
    <s v="Depósito/Almoxarifado (1.20), Recepção Adm (1.28), _x000a_Adm Trabalho (1.29),  Sala Reuniões/ Multiuso (1.32), _x000a_Sala Presidente (1.35), Sala Reuniões (1.36), Guarita (2.03)"/>
  </r>
  <r>
    <n v="342"/>
    <s v="G01"/>
    <x v="16"/>
    <x v="13"/>
    <s v="Luminárias"/>
    <s v="LUM-B - Fornecimento e instalação de Luminária ref. - LUMICENTER LHT41-S2000840  - Sobrepor"/>
    <s v="un"/>
    <n v="43"/>
    <n v="86.25"/>
    <n v="110.31976744186046"/>
    <n v="196.56976744186045"/>
    <n v="3708.75"/>
    <n v="4743.75"/>
    <n v="8452.5"/>
    <s v="Átrio (1.01), Vestiários A e B (1.02/1.03/1.05/1.09/1.10/1.12), _x000a_Sala Massagem A e B (1.08/1.15), WC Público Masc e Fem (1.23/1.24), WC PNE Masc (1.30), WC Fem (1.34), WC Presidente (1.37), _x000a_Área Manutenção (1.40), Sanitário Guarita (2.04)"/>
  </r>
  <r>
    <n v="343"/>
    <s v="G01"/>
    <x v="16"/>
    <x v="13"/>
    <s v="Luminárias"/>
    <s v="LUM-C - Fornecimento e instalação de Luminária ref. - LUMICENTER EHT10-S3500840 - Sobrepor "/>
    <s v="un"/>
    <n v="10"/>
    <n v="129.375"/>
    <n v="258.75"/>
    <n v="388.125"/>
    <n v="1293.75"/>
    <n v="2587.5"/>
    <n v="3881.25"/>
    <s v="Vestiário A e B - Chuveiros (1.04/1.11), _x000a_Vestiário Técnico A e B (1.06/1.07/1.13/1.14),  _x000a_Vestiário Árbitro 1 e 2 (1.16/1.17/1.18/1.19), "/>
  </r>
  <r>
    <n v="344"/>
    <s v="G01"/>
    <x v="16"/>
    <x v="13"/>
    <s v="Luminárias"/>
    <s v="LUM-D - Fornecimento e instalação de Luminária ref. - LUMICENTER CHT01-S232IP66 - Sobrepor "/>
    <s v="un"/>
    <n v="8"/>
    <n v="129.375"/>
    <n v="161.71875"/>
    <n v="291.09375"/>
    <n v="1035"/>
    <n v="1293.75"/>
    <n v="2328.75"/>
    <s v="Área Médica (1.21), _x000a_Concessão F&amp;B (1.22)"/>
  </r>
  <r>
    <n v="345"/>
    <s v="G01"/>
    <x v="16"/>
    <x v="13"/>
    <s v="Luminárias"/>
    <s v="LUM-E - Fornecimento e instalação de Luminária ref. - LUMICENTER BZ50-S5LED3KPT - Fixada em alvenaria h = 40cm"/>
    <s v="un"/>
    <n v="13"/>
    <n v="172.5"/>
    <n v="99.519230769230774"/>
    <n v="272.01923076923077"/>
    <n v="2242.5"/>
    <n v="1293.75"/>
    <n v="3536.25"/>
    <s v="Área Técnica - Aquecedores (1.41) _x000a_Fachada"/>
  </r>
  <r>
    <n v="346"/>
    <s v="G01"/>
    <x v="16"/>
    <x v="13"/>
    <s v="Luminárias"/>
    <s v="LUM-F - Fornecimento e instalação de Luminária ref. - LUMICENTER LEX05-S1M840FA _x000a_(1 pétala) - Fixada em poste h = 8,00m_x000a_INCLUIR SUPORTE PARA 1 LUMINARIA MODELO ACP -SUP1LEX"/>
    <s v="un"/>
    <n v="5"/>
    <n v="3.4499999999999997"/>
    <n v="414"/>
    <n v="417.45"/>
    <n v="17.25"/>
    <n v="2070"/>
    <n v="2087.25"/>
    <s v="Implantação"/>
  </r>
  <r>
    <n v="347"/>
    <s v="G01"/>
    <x v="16"/>
    <x v="13"/>
    <s v="Luminárias"/>
    <s v="LUM-G - Fornecimento e instalação de Luminária ref. - LUMICENTER LEX05-S1M840FA _x000a_(2 pétalas) - Fixada em poste h = 8,00m_x000a_INCLUIR SUPORTE PARA 1 LUMINARIA MODELO ACP -SUP2LEX"/>
    <s v="un"/>
    <n v="4"/>
    <n v="862.49999999999989"/>
    <n v="517.5"/>
    <n v="1380"/>
    <n v="3449.9999999999995"/>
    <n v="2070"/>
    <n v="5520"/>
    <s v="Implantação"/>
  </r>
  <r>
    <n v="348"/>
    <s v="G01"/>
    <x v="16"/>
    <x v="13"/>
    <s v="Luminárias"/>
    <s v="LUM- H - Fornecimento e instalação de Luminária tipo Arandela LED com iluminação direta. REF. LUMICENTER  AR98-S5LED3KPT - Instalação: Uso em ambiente interno e externo, Corpo: Fabricado em alumínio, acabamento: Tinta pó poliéster de alta resistência na cor preto microtexturizado aplicado por processo eletrostático._x000a_Difusor: Em vidro mini boreal temperado jateado._x000a_Fonte Luminosa: Luminária LED com placa de LED integrada. Alimentação bivolt (127V / 220V - na instalação utilize os fios adequados para a tensão desejada)._x000a_Acessórios: Acompanha tampa de acabamento para uso com caixa de passagem 4x2” ou 4x4” e cabo PP com 100mm."/>
    <s v="un"/>
    <n v="2"/>
    <n v="345"/>
    <n v="862.49999999999989"/>
    <n v="1207.5"/>
    <n v="690"/>
    <n v="1724.9999999999998"/>
    <n v="2415"/>
    <s v="Acesso - Lateral da Portaria"/>
  </r>
  <r>
    <n v="349"/>
    <s v="G01"/>
    <x v="16"/>
    <x v="13"/>
    <s v="Luminárias"/>
    <s v="Luminária Tartaruga Blindada TGVP, em  Alumínio fundido e Vidro temperado, à Prova de: Água, Pós, Gases e Vapores, para Lâmpada: 1 LED –  6500K  - Soquete: E27 - Índice de Proteção: IP65_x000a_Tensão: Bivolt Dimensões (cm): A:12.5 / L:16.8 / C:23"/>
    <s v="un"/>
    <n v="2"/>
    <n v="172.5"/>
    <n v="862.49999999999989"/>
    <n v="1035"/>
    <n v="345"/>
    <n v="1724.9999999999998"/>
    <n v="2070"/>
    <s v="Casa de Bombas da Cisterna"/>
  </r>
  <r>
    <n v="350"/>
    <s v="G01"/>
    <x v="16"/>
    <x v="13"/>
    <s v="Luminárias"/>
    <s v="Poste de 8 metros flangeado - 1 Petala"/>
    <s v="un"/>
    <n v="5"/>
    <n v="2501.25"/>
    <n v="1121.25"/>
    <n v="3622.5"/>
    <n v="12506.25"/>
    <n v="5606.25"/>
    <n v="18112.5"/>
    <s v="Complemento do item LUM-F"/>
  </r>
  <r>
    <n v="351"/>
    <s v="G01"/>
    <x v="16"/>
    <x v="13"/>
    <s v="Luminárias"/>
    <s v="Poste de 8 metros flangeado - 2 Petala"/>
    <s v="un"/>
    <n v="4"/>
    <n v="2501.25"/>
    <n v="1401.5625"/>
    <n v="3902.8125"/>
    <n v="10005"/>
    <n v="5606.25"/>
    <n v="15611.25"/>
    <s v="Complemento do item LUM-G"/>
  </r>
  <r>
    <n v="352"/>
    <s v="G01"/>
    <x v="17"/>
    <x v="14"/>
    <s v="T I / Telecomunicações"/>
    <s v="Caixa de sobrepor padrão TELEBRÁS em chapa de aço com placa de madeira no fundo para fixação dos equipamentos, com fecho TIPO fenda.  Fabr. CEMAR LEGRAND Ref. TLBS 9.005.07 ou equivalente técnico"/>
    <s v="pç"/>
    <n v="1"/>
    <n v="517.5"/>
    <n v="2300"/>
    <n v="2817.5"/>
    <n v="517.5"/>
    <n v="2300"/>
    <n v="2817.5"/>
    <s v="Cabeamento de Telecomunicações"/>
  </r>
  <r>
    <n v="353"/>
    <s v="G01"/>
    <x v="17"/>
    <x v="14"/>
    <s v="T I / Telecomunicações"/>
    <s v="Rack 24Us - 600x600x1.226mm com portas laterais únicas (removíveis e com fecho), estruturas ajustáveis em profundidade, entrada de cabos pelo topo e base (tampas incluídas), longarinas verticais com furação de 1/2U e numeração de U´s, para uso interno IP20, porta frontal (removível) com vidro temperado e sistema de fecho com chave.  Fabr. Legrand Ref.  Linkeo 19” 4 661 04 ou equivalente técnico"/>
    <s v="un"/>
    <n v="1"/>
    <n v="1035"/>
    <n v="2300"/>
    <n v="3335"/>
    <n v="1035"/>
    <n v="2300"/>
    <n v="3335"/>
    <m/>
  </r>
  <r>
    <n v="354"/>
    <s v="G01"/>
    <x v="17"/>
    <x v="14"/>
    <s v="T I / Telecomunicações"/>
    <s v="Cabeamento de Telecomunicações | Cabo U/UTP CAT6  23AWGx4P RoHS Fabr. Furukawa Ref. GIGALAN ou equivalente técnico"/>
    <s v="m"/>
    <n v="300"/>
    <n v="12.074999999999999"/>
    <n v="15.333333333333334"/>
    <n v="27.408333333333331"/>
    <n v="3622.5"/>
    <n v="4600"/>
    <n v="8222.5"/>
    <s v="Cabeamento de Telecomunicações"/>
  </r>
  <r>
    <n v="355"/>
    <s v="G01"/>
    <x v="17"/>
    <x v="14"/>
    <s v="T I / Telecomunicações"/>
    <s v="Cabeamento de Telecomunicações | CTP-APL-0,65 (0,65mm) 20 Pares para instalação Externa (ENTERRADA) Fabr. Furukawa Ref. GIGALAN ou equivalente técnico"/>
    <s v="m"/>
    <n v="120"/>
    <n v="14.6625"/>
    <n v="14.374999999999998"/>
    <n v="29.037499999999998"/>
    <n v="1759.5"/>
    <n v="1724.9999999999998"/>
    <n v="3484.4999999999995"/>
    <s v="Cabeamento de Telecomunicações"/>
  </r>
  <r>
    <n v="356"/>
    <s v="G01"/>
    <x v="17"/>
    <x v="14"/>
    <s v="T I / Telecomunicações"/>
    <s v="Cabeamento de Telecomunicações | CCI-50 2 pares para instação Interna Fabr. Furukawa Ref. GIGALAN ou equivalente técnico"/>
    <s v="m"/>
    <n v="50"/>
    <n v="14.6625"/>
    <n v="23"/>
    <n v="37.662500000000001"/>
    <n v="733.125"/>
    <n v="1150"/>
    <n v="1883.125"/>
    <s v="Cabeamento de Telecomunicações"/>
  </r>
  <r>
    <n v="357"/>
    <s v="G01"/>
    <x v="17"/>
    <x v="14"/>
    <s v="T I / Telecomunicações"/>
    <s v="Cabeamento de Telecomunicações | Cabo Óptico Multimodo OM3 4FO para instalação  Externa (ENTERRADA) Fabr. Furukawa ou equivalente técnico"/>
    <s v="m"/>
    <n v="120"/>
    <n v="17.25"/>
    <n v="14.374999999999998"/>
    <n v="31.625"/>
    <n v="2070"/>
    <n v="1724.9999999999998"/>
    <n v="3795"/>
    <s v="Cabeamento de Telecomunicações"/>
  </r>
  <r>
    <n v="358"/>
    <s v="G01"/>
    <x v="18"/>
    <x v="15"/>
    <s v="Aterramentos e SPDA"/>
    <s v="Aterramento e SPDA | Conector e bronze estanhado para conexão entre cabo e tera de arame"/>
    <s v="pç"/>
    <n v="60"/>
    <n v="17.25"/>
    <n v="49.833333333333329"/>
    <n v="67.083333333333329"/>
    <n v="1035"/>
    <n v="2989.9999999999995"/>
    <n v="4024.9999999999995"/>
    <s v="SPDA"/>
  </r>
  <r>
    <n v="359"/>
    <s v="G01"/>
    <x v="18"/>
    <x v="15"/>
    <s v="Aterramentos e SPDA"/>
    <s v="Aterramento e SPDA | Haste de Aterramento tipo copperweld  Ø3/4&quot; x 3,0m"/>
    <s v="pç"/>
    <n v="3"/>
    <n v="258.75"/>
    <n v="3641.6666666666665"/>
    <n v="3900.4166666666665"/>
    <n v="776.25"/>
    <n v="10925"/>
    <n v="11701.25"/>
    <s v="SPDA"/>
  </r>
  <r>
    <n v="360"/>
    <s v="G01"/>
    <x v="18"/>
    <x v="15"/>
    <s v="Aterramentos e SPDA"/>
    <s v="Aterramento e SPDA | Solda exotérmica cabo em &quot;T&quot;"/>
    <s v="pç"/>
    <n v="105"/>
    <n v="138"/>
    <n v="26.285714285714285"/>
    <n v="164.28571428571428"/>
    <n v="14490"/>
    <n v="2760"/>
    <n v="17250"/>
    <s v="SPDA"/>
  </r>
  <r>
    <n v="361"/>
    <s v="G01"/>
    <x v="18"/>
    <x v="15"/>
    <s v="Aterramentos e SPDA"/>
    <s v="Aterramento e SPDA | Solda exotérmica cabo haste"/>
    <s v="pç"/>
    <n v="3"/>
    <n v="138"/>
    <n v="574.99999999999989"/>
    <n v="712.99999999999989"/>
    <n v="414"/>
    <n v="1724.9999999999995"/>
    <n v="2138.9999999999995"/>
    <s v="SPDA"/>
  </r>
  <r>
    <n v="362"/>
    <s v="G01"/>
    <x v="18"/>
    <x v="15"/>
    <s v="Aterramentos e SPDA"/>
    <s v="Aterramento e SPDA | Terminal de pressão em latão 35mm²"/>
    <s v="pç"/>
    <n v="45"/>
    <n v="20.7"/>
    <n v="38.333333333333329"/>
    <n v="59.033333333333331"/>
    <n v="931.5"/>
    <n v="1724.9999999999998"/>
    <n v="2656.5"/>
    <s v="SPDA"/>
  </r>
  <r>
    <n v="363"/>
    <s v="G01"/>
    <x v="19"/>
    <x v="16"/>
    <s v="Instalação (Ar Condicionado)"/>
    <s v="Terminal a compressão para cabos de ø=2,5 mm2 "/>
    <s v="un"/>
    <n v="100"/>
    <n v="1"/>
    <n v="0"/>
    <n v="1"/>
    <n v="100"/>
    <n v="0"/>
    <n v="100"/>
    <m/>
  </r>
  <r>
    <n v="364"/>
    <s v="G01"/>
    <x v="19"/>
    <x v="16"/>
    <s v="Instalação (Ar Condicionado)"/>
    <s v="Cabo pp 3 x 2,5 mm²"/>
    <s v="m"/>
    <n v="270"/>
    <n v="5"/>
    <n v="3"/>
    <n v="8"/>
    <n v="1350"/>
    <n v="810"/>
    <n v="2160"/>
    <m/>
  </r>
  <r>
    <n v="365"/>
    <s v="G01"/>
    <x v="19"/>
    <x v="16"/>
    <s v="Instalação (Ar Condicionado)"/>
    <s v="duto em chapa de aço galvanizado 24 gsg (5,20 kg/m2), inclusive elementos de fixação"/>
    <s v="m²"/>
    <n v="13"/>
    <n v="100"/>
    <n v="200"/>
    <n v="300"/>
    <n v="1300"/>
    <n v="2600"/>
    <n v="3900"/>
    <m/>
  </r>
  <r>
    <n v="366"/>
    <s v="G01"/>
    <x v="19"/>
    <x v="16"/>
    <s v="Instalação (Ar Condicionado)"/>
    <s v="Gabinete de ventilação com ventilador tipo sirocco, filtro g4 - ref. berlinerluft bbf-200"/>
    <s v="un"/>
    <n v="1"/>
    <n v="680"/>
    <n v="350"/>
    <n v="1030"/>
    <n v="680"/>
    <n v="350"/>
    <n v="1030"/>
    <m/>
  </r>
  <r>
    <n v="367"/>
    <s v="G01"/>
    <x v="19"/>
    <x v="16"/>
    <s v="Instalação (Ar Condicionado)"/>
    <s v="Gás refrigerante r-410a"/>
    <s v="kg"/>
    <n v="10"/>
    <n v="90"/>
    <n v="5"/>
    <n v="95"/>
    <n v="900"/>
    <n v="50"/>
    <n v="950"/>
    <m/>
  </r>
  <r>
    <n v="368"/>
    <s v="G01"/>
    <x v="19"/>
    <x v="16"/>
    <s v="Instalação (Ar Condicionado)"/>
    <s v="Instalação de equipamento condicionador de ar split - unidade condensadora (externa)"/>
    <s v="un"/>
    <n v="15"/>
    <n v="0"/>
    <n v="0"/>
    <n v="0"/>
    <n v="0"/>
    <n v="0"/>
    <n v="0"/>
    <m/>
  </r>
  <r>
    <n v="369"/>
    <s v="G01"/>
    <x v="19"/>
    <x v="16"/>
    <s v="Instalação (Ar Condicionado)"/>
    <s v="Instalação de equipamento condicionador de ar split - unidade evaporadora (interna)"/>
    <s v="un"/>
    <n v="15"/>
    <n v="0"/>
    <n v="0"/>
    <n v="0"/>
    <n v="0"/>
    <n v="0"/>
    <n v="0"/>
    <m/>
  </r>
  <r>
    <n v="370"/>
    <s v="G01"/>
    <x v="19"/>
    <x v="16"/>
    <s v="Instalação (Ar Condicionado)"/>
    <s v="Isolante térmico flexível em espuma elastomérica, espessura 13 mm, para tubulação de cobre dn=1/4&quot; - ref. armacell af"/>
    <s v="m"/>
    <n v="217"/>
    <n v="28"/>
    <n v="5"/>
    <n v="33"/>
    <n v="6076"/>
    <n v="1085"/>
    <n v="7161"/>
    <m/>
  </r>
  <r>
    <n v="371"/>
    <s v="G01"/>
    <x v="19"/>
    <x v="16"/>
    <s v="Instalação (Ar Condicionado)"/>
    <s v="Isolante térmico flexível em espuma elastomérica, espessura 13 mm, para tubulação de cobre dn=3/4&quot; e ferro dn=3/8&quot;- ref. armacell af"/>
    <s v="m"/>
    <n v="45"/>
    <n v="45"/>
    <n v="5"/>
    <n v="50"/>
    <n v="2025"/>
    <n v="225"/>
    <n v="2250"/>
    <m/>
  </r>
  <r>
    <n v="372"/>
    <s v="G01"/>
    <x v="19"/>
    <x v="16"/>
    <s v="Instalação (Ar Condicionado)"/>
    <s v="Isolante térmico flexível em espuma elastomérica, espessura 13 mm, para tubulação de cobre dn=3/8&quot; e ferro dn=1/8&quot;- ref. armacell af"/>
    <s v="m"/>
    <n v="45"/>
    <n v="30"/>
    <n v="5"/>
    <n v="35"/>
    <n v="1350"/>
    <n v="225"/>
    <n v="1575"/>
    <m/>
  </r>
  <r>
    <n v="373"/>
    <s v="G01"/>
    <x v="19"/>
    <x v="16"/>
    <s v="Instalação (Ar Condicionado)"/>
    <s v="Isolante térmico flexível em espuma elastomérica, espessura 13 mm, para tubulação de cobre dn=5/8&quot; e ferro dn=1/8&quot;- ref. armacell af"/>
    <s v="m"/>
    <n v="217"/>
    <n v="38"/>
    <n v="5"/>
    <n v="43"/>
    <n v="8246"/>
    <n v="1085"/>
    <n v="9331"/>
    <m/>
  </r>
  <r>
    <n v="374"/>
    <s v="G01"/>
    <x v="19"/>
    <x v="16"/>
    <s v="Instalação (Ar Condicionado)"/>
    <s v="Junta flexível constituída por uma fita de lona de vinil com reforço em poliester, largura 100 mm, e chapa de aço galvanizado, largura 45 mm - ref. multivac junta flexível 45/100 25 m"/>
    <s v="m"/>
    <n v="2"/>
    <n v="30"/>
    <n v="0"/>
    <n v="30"/>
    <n v="60"/>
    <n v="0"/>
    <n v="60"/>
    <m/>
  </r>
  <r>
    <n v="375"/>
    <s v="G01"/>
    <x v="19"/>
    <x v="16"/>
    <s v="Instalação (Ar Condicionado)"/>
    <s v="Nitrogênio"/>
    <s v="m³"/>
    <n v="20"/>
    <n v="80"/>
    <n v="0"/>
    <n v="80"/>
    <n v="1600"/>
    <n v="0"/>
    <n v="1600"/>
    <m/>
  </r>
  <r>
    <n v="376"/>
    <s v="G01"/>
    <x v="19"/>
    <x v="16"/>
    <s v="Instalação (Ar Condicionado)"/>
    <s v="Suporte para equipamento de ar condicionado do tipo split - unidade evaporadora piso teto"/>
    <s v="un"/>
    <n v="5"/>
    <n v="140"/>
    <n v="0"/>
    <n v="140"/>
    <n v="700"/>
    <n v="0"/>
    <n v="700"/>
    <m/>
  </r>
  <r>
    <n v="377"/>
    <s v="G01"/>
    <x v="19"/>
    <x v="16"/>
    <s v="Instalação (Ar Condicionado)"/>
    <s v="Tubo de cobre rígido, espessura 0,79 mm, ø=1/4&quot; (0,123 kg/m), inclusive conexões"/>
    <s v="m"/>
    <n v="217"/>
    <n v="15"/>
    <n v="10"/>
    <n v="25"/>
    <n v="3255"/>
    <n v="2170"/>
    <n v="5425"/>
    <m/>
  </r>
  <r>
    <n v="378"/>
    <s v="G01"/>
    <x v="19"/>
    <x v="16"/>
    <s v="Instalação (Ar Condicionado)"/>
    <s v="Tubo de cobre rígido, espessura 0,79 mm, ø=3/4&quot; (0,403 kg/m), inclusive conexões"/>
    <s v="m"/>
    <n v="45"/>
    <n v="46"/>
    <n v="10"/>
    <n v="56"/>
    <n v="2070"/>
    <n v="450"/>
    <n v="2520"/>
    <m/>
  </r>
  <r>
    <n v="379"/>
    <s v="G01"/>
    <x v="19"/>
    <x v="16"/>
    <s v="Instalação (Ar Condicionado)"/>
    <s v="Tubo de cobre rígido, espessura 0,79 mm, ø=3/8&quot; (0,193 kg/m), inclusive conexões"/>
    <s v="m"/>
    <n v="45"/>
    <n v="23"/>
    <n v="10"/>
    <n v="33"/>
    <n v="1035"/>
    <n v="450"/>
    <n v="1485"/>
    <m/>
  </r>
  <r>
    <n v="380"/>
    <s v="G01"/>
    <x v="19"/>
    <x v="16"/>
    <s v="Instalação (Ar Condicionado)"/>
    <s v="Tubo de cobre rígido, espessura 0,79 mm, ø=5/8&quot; (0,333 kg/m), inclusive conexões"/>
    <s v="m"/>
    <n v="217"/>
    <n v="38"/>
    <n v="10"/>
    <n v="48"/>
    <n v="8246"/>
    <n v="2170"/>
    <n v="10416"/>
    <m/>
  </r>
  <r>
    <n v="381"/>
    <s v="G01"/>
    <x v="19"/>
    <x v="16"/>
    <s v="Equipamentos (Ar Condicionado)"/>
    <s v="Veneziana em alumínio com lâminas horizontais fixas (espaçadas em 25 mm) e tela de proteção, mod. awg da trox, medindo 425 x 425 mm"/>
    <s v="un"/>
    <n v="1"/>
    <n v="670"/>
    <n v="280"/>
    <n v="950"/>
    <n v="670"/>
    <n v="280"/>
    <n v="950"/>
    <m/>
  </r>
  <r>
    <n v="382"/>
    <s v="G01"/>
    <x v="19"/>
    <x v="16"/>
    <s v="Equipamentos (Ar Condicionado)"/>
    <s v="Adesivo para colagem de espuma de isolamento térmico flexível - ref. armacell armaflex 520, lata 900ml , ou similar"/>
    <s v="un"/>
    <n v="2"/>
    <n v="115"/>
    <n v="50"/>
    <n v="165"/>
    <n v="230"/>
    <n v="100"/>
    <n v="330"/>
    <m/>
  </r>
  <r>
    <n v="383"/>
    <s v="G01"/>
    <x v="19"/>
    <x v="16"/>
    <s v="Equipamentos (Ar Condicionado)"/>
    <s v="Amortecedor de vibração (calço) em borracha/neoprene medindo 50 x 50 x 25 mm"/>
    <s v="un"/>
    <n v="60"/>
    <n v="12"/>
    <n v="0"/>
    <n v="12"/>
    <n v="720"/>
    <n v="0"/>
    <n v="720"/>
    <m/>
  </r>
  <r>
    <n v="384"/>
    <s v="G01"/>
    <x v="19"/>
    <x v="16"/>
    <s v="Equipamentos (Ar Condicionado)"/>
    <s v="Condicionador de ar split, modelo hi-wall (parede), frio - 12.000 btu/h"/>
    <s v="un"/>
    <n v="5"/>
    <n v="2700"/>
    <n v="900"/>
    <n v="3600"/>
    <n v="13500"/>
    <n v="4500"/>
    <n v="18000"/>
    <m/>
  </r>
  <r>
    <n v="385"/>
    <s v="G01"/>
    <x v="19"/>
    <x v="16"/>
    <s v="Equipamentos (Ar Condicionado)"/>
    <s v="Condicionador de ar split, modelo hi-wall (parede), frio - 18.000 btu/h"/>
    <s v="un"/>
    <n v="5"/>
    <n v="3500"/>
    <n v="900"/>
    <n v="4400"/>
    <n v="17500"/>
    <n v="4500"/>
    <n v="22000"/>
    <m/>
  </r>
  <r>
    <n v="386"/>
    <s v="G01"/>
    <x v="19"/>
    <x v="16"/>
    <s v="Equipamentos (Ar Condicionado)"/>
    <s v="Condicionador de ar split, modelo piso / teto, frio - 24.000 btu/h"/>
    <s v="un"/>
    <n v="2"/>
    <n v="5200"/>
    <n v="1600"/>
    <n v="6800"/>
    <n v="10400"/>
    <n v="3200"/>
    <n v="13600"/>
    <m/>
  </r>
  <r>
    <n v="387"/>
    <s v="G01"/>
    <x v="19"/>
    <x v="16"/>
    <s v="Equipamentos (Ar Condicionado)"/>
    <s v="Condicionador de ar split, modelo piso / teto, frio - 30.000 btu/h"/>
    <s v="un"/>
    <n v="1"/>
    <n v="8400"/>
    <n v="1600"/>
    <n v="10000"/>
    <n v="8400"/>
    <n v="1600"/>
    <n v="10000"/>
    <m/>
  </r>
  <r>
    <n v="388"/>
    <s v="G01"/>
    <x v="19"/>
    <x v="16"/>
    <s v="Equipamentos (Ar Condicionado)"/>
    <s v="Condicionador de ar split, modelo piso / teto, frio - 36.000 btu/h"/>
    <s v="un"/>
    <n v="2"/>
    <n v="8400"/>
    <n v="1600"/>
    <n v="10000"/>
    <n v="16800"/>
    <n v="3200"/>
    <n v="20000"/>
    <m/>
  </r>
  <r>
    <n v="389"/>
    <s v="G01"/>
    <x v="19"/>
    <x v="16"/>
    <s v="Equipamentos (Ar Condicionado)"/>
    <s v="Caixa de passagem p/ split, modelo cpp-015u flex - polar"/>
    <s v="un"/>
    <n v="10"/>
    <n v="20"/>
    <n v="15"/>
    <n v="35"/>
    <n v="200"/>
    <n v="150"/>
    <n v="350"/>
    <m/>
  </r>
  <r>
    <n v="390"/>
    <s v="G01"/>
    <x v="19"/>
    <x v="16"/>
    <s v="Equipamentos (Ar Condicionado)"/>
    <s v="Grelha insuflamento mod. VAT-DG - 325 x 125"/>
    <s v="un"/>
    <n v="4"/>
    <n v="390"/>
    <n v="250"/>
    <n v="640"/>
    <n v="1560"/>
    <n v="1000"/>
    <n v="2560"/>
    <m/>
  </r>
  <r>
    <n v="391"/>
    <s v="G01"/>
    <x v="20"/>
    <x v="17"/>
    <s v="Gesso "/>
    <s v="Forro estruturado, com chapas de gesso parafusadas em perfis de canaletas de aço galvanizado, suspenso por pendurais suportes niveladores do tipo S47 em tirantes de aço galvanizados_x000a_ incl. tabicas lisas no perimetro "/>
    <s v="m²"/>
    <n v="28.53"/>
    <n v="83.61"/>
    <n v="35.1"/>
    <n v="118.71000000000001"/>
    <n v="2385.3933000000002"/>
    <n v="1001.4030000000001"/>
    <n v="3386.7963000000004"/>
    <s v="Ver Detalhes na planta de forros, incl. tabicas lisas no perimetro"/>
  </r>
  <r>
    <n v="392"/>
    <s v="G01"/>
    <x v="21"/>
    <x v="18"/>
    <s v="Soleiras"/>
    <s v="Soleira de granito natural de 5  cm de largura, assentado com argamassa mista de cimento, cal e areia"/>
    <s v="m"/>
    <n v="1.98"/>
    <n v="31.33"/>
    <n v="45.63"/>
    <n v="76.960000000000008"/>
    <n v="62.033399999999993"/>
    <n v="90.347400000000007"/>
    <n v="152.38080000000002"/>
    <s v="Porta de acesso e Janelas - Conforme tabela de Esquadrias"/>
  </r>
  <r>
    <n v="393"/>
    <s v="G01"/>
    <x v="21"/>
    <x v="18"/>
    <s v="Soleiras"/>
    <s v="Soleira de granito natural de 16 cm de largura, assentado com argamassa mista de cimento, cal e areia"/>
    <s v="m"/>
    <n v="13.09"/>
    <n v="95.68"/>
    <n v="45.63"/>
    <n v="141.31"/>
    <n v="1252.4512"/>
    <n v="597.29669999999999"/>
    <n v="1849.7479000000001"/>
    <s v="Porta de acesso e Janelas - Conforme tabela de Esquadrias"/>
  </r>
  <r>
    <n v="394"/>
    <s v="G01"/>
    <x v="21"/>
    <x v="18"/>
    <s v="Soleiras"/>
    <s v="Soleira de granito natural de 15 cm de largura, assentado com argamassa mista de cimento, cal e areia"/>
    <s v="m"/>
    <n v="0.89"/>
    <n v="89.83"/>
    <n v="46.91"/>
    <n v="136.74"/>
    <n v="79.948700000000002"/>
    <n v="41.749899999999997"/>
    <n v="121.69860000000001"/>
    <s v="Porta de acesso e Janelas - Conforme tabela de Esquadrias"/>
  </r>
  <r>
    <n v="395"/>
    <s v="G01"/>
    <x v="21"/>
    <x v="18"/>
    <s v="Soleiras"/>
    <s v="Soleira de granito natural de 21 cm de largura, assentado com argamassa mista de cimento, cal e areia"/>
    <s v="m"/>
    <n v="15.07"/>
    <n v="124.93"/>
    <n v="45.63"/>
    <n v="170.56"/>
    <n v="1882.6951000000001"/>
    <n v="687.64410000000009"/>
    <n v="2570.3391999999999"/>
    <s v="Porta de acesso e Janelas - Conforme tabela de Esquadrias"/>
  </r>
  <r>
    <n v="396"/>
    <s v="G01"/>
    <x v="21"/>
    <x v="18"/>
    <s v="Soleiras"/>
    <s v="Soleira de granito natural de 23 cm de largura, assentado com argamassa mista de cimento, cal e areia"/>
    <s v="m"/>
    <n v="50.699999999999996"/>
    <n v="136.63"/>
    <n v="45.63"/>
    <n v="182.26"/>
    <n v="6927.1409999999996"/>
    <n v="2313.4409999999998"/>
    <n v="9240.5819999999985"/>
    <s v="Porta de acesso e Janelas - Conforme tabela de Esquadrias"/>
  </r>
  <r>
    <n v="397"/>
    <s v="G01"/>
    <x v="21"/>
    <x v="18"/>
    <s v="Soleiras"/>
    <s v="Soleira de granito natural de 5cm de largura, assentado com argamassa mista de cimento, cal e areia"/>
    <s v="m"/>
    <n v="34.839999999999996"/>
    <n v="31.33"/>
    <n v="45.63"/>
    <n v="76.960000000000008"/>
    <n v="1091.5371999999998"/>
    <n v="1589.7492"/>
    <n v="2681.2864"/>
    <s v="Soleiras de piso, seperadoras nas áreas: 1.10, 1.11, 1.15, 1.03, 1.04, 1.08; 1.02A e 1.09A, 1.06, 1.16, 1.18, 1.13, incl. Área de chuveiros"/>
  </r>
  <r>
    <n v="398"/>
    <s v="G01"/>
    <x v="21"/>
    <x v="18"/>
    <s v="Vinílicos"/>
    <s v="Piso vinilico Eucatex Eucafloor Linha Decore PADRÃO: CONCRETO - DW 0741 - Régua"/>
    <s v="m²"/>
    <n v="83.85"/>
    <n v="173.22"/>
    <n v="52"/>
    <n v="225.22"/>
    <n v="14524.496999999999"/>
    <n v="4360.2"/>
    <n v="18884.697"/>
    <m/>
  </r>
  <r>
    <n v="399"/>
    <s v="G01"/>
    <x v="21"/>
    <x v="18"/>
    <s v="Poliuretano"/>
    <s v="Rodapé em poliuretano h = 10cm espessura 10mm, cor Branco pintura fosca"/>
    <s v="m"/>
    <n v="205.16000000000003"/>
    <n v="137.44"/>
    <n v="40.200000000000003"/>
    <n v="177.64"/>
    <n v="28197.190400000003"/>
    <n v="8247.4320000000007"/>
    <n v="36444.6224"/>
    <m/>
  </r>
  <r>
    <n v="400"/>
    <s v="G01"/>
    <x v="21"/>
    <x v="18"/>
    <s v="Acessibilidade"/>
    <s v="Placa podotátil de alerta, de borracha # 5 mm assentada com cola _x000a_REF. ANDALUZ"/>
    <s v="m²"/>
    <n v="0.1875"/>
    <n v="237.98"/>
    <n v="63.78"/>
    <n v="301.76"/>
    <n v="44.621249999999996"/>
    <n v="11.95875"/>
    <n v="56.58"/>
    <m/>
  </r>
  <r>
    <n v="401"/>
    <s v="G01"/>
    <x v="21"/>
    <x v="18"/>
    <s v="Concreto"/>
    <s v="Piso em concreto C15 S5- controle tipo &quot;C&quot;, # 8 cm, sobre lastro de brita # 5 cm, armado com tela de aço CA-60 "/>
    <s v="m²"/>
    <n v="446.71"/>
    <n v="136.05000000000001"/>
    <n v="43.91"/>
    <n v="179.96"/>
    <n v="60774.895499999999"/>
    <n v="19615.036099999998"/>
    <n v="80389.931599999996"/>
    <s v="Piso zero Interno, com cotas adequadas para receber os revestimentos conforme projeto executivo, além de caimentos previstos para as áreas molhadas_x000a_OBS: _x000a_Prever aditivo impermabilizante para o concreto na área de piso que receberá o revestimento vinílico (83,85m2)"/>
  </r>
  <r>
    <n v="402"/>
    <s v="G01"/>
    <x v="21"/>
    <x v="18"/>
    <s v="Cerâmicos"/>
    <s v="Porcelanato Cor Concreto Cinza 60x60 - _x000a_Rejuntamento de piso cerâmico junta: até 3 mm - Conforme projeto e Memoriais"/>
    <s v="m²"/>
    <n v="177.71"/>
    <n v="82.39"/>
    <n v="62.79"/>
    <n v="145.18"/>
    <n v="14641.526900000001"/>
    <n v="11158.410900000001"/>
    <n v="25799.937800000003"/>
    <m/>
  </r>
  <r>
    <n v="403"/>
    <s v="G01"/>
    <x v="21"/>
    <x v="18"/>
    <s v="Cerâmicos"/>
    <s v="Rodapé de Porcelanato Cor Concreto Cinza 9x60 - Conforme projeto e Memoriais"/>
    <s v="m"/>
    <n v="51.68"/>
    <n v="30.04"/>
    <n v="25.12"/>
    <n v="55.16"/>
    <n v="1552.4672"/>
    <n v="1298.2016000000001"/>
    <n v="2850.6687999999999"/>
    <m/>
  </r>
  <r>
    <n v="404"/>
    <s v="G01"/>
    <x v="21"/>
    <x v="18"/>
    <s v="Borracha"/>
    <s v="Placa de borracha 50 x 50 cm # 3,5 mm, fixada com cola à base de neoprene - Plurigoma Tipo Moeda Canto Abaulada, Cor Azul 0028"/>
    <s v="m²"/>
    <n v="120.07000000000001"/>
    <n v="433.89"/>
    <n v="43.68"/>
    <n v="477.57"/>
    <n v="52097.172299999998"/>
    <n v="5244.6576000000005"/>
    <n v="57341.829900000004"/>
    <m/>
  </r>
  <r>
    <n v="405"/>
    <s v="G01"/>
    <x v="22"/>
    <x v="19"/>
    <s v="Pisos"/>
    <s v="Pintura com tinta acrílica em piso, para faixas de demarcação, com faixas de 10 cm de largura"/>
    <s v="m"/>
    <n v="50.4"/>
    <n v="7.77"/>
    <n v="32.5"/>
    <n v="40.269999999999996"/>
    <n v="391.60799999999995"/>
    <n v="1638"/>
    <n v="2029.6079999999997"/>
    <m/>
  </r>
  <r>
    <n v="406"/>
    <s v="G01"/>
    <x v="22"/>
    <x v="19"/>
    <s v="Pisos"/>
    <s v="Pintura com resina acrílica em piso de concreto, duas demãos, aplicada com rolo"/>
    <s v="m²"/>
    <n v="27.07"/>
    <n v="3.83"/>
    <n v="21.06"/>
    <n v="24.89"/>
    <n v="103.6781"/>
    <n v="570.0942"/>
    <n v="673.77229999999997"/>
    <m/>
  </r>
  <r>
    <n v="407"/>
    <s v="G01"/>
    <x v="23"/>
    <x v="20"/>
    <s v="Cerâmicos"/>
    <s v="Porcelanato Cor Concreto Cinza 30x60 - Conforme projeto e Memoriais"/>
    <s v="m²"/>
    <n v="481.63"/>
    <n v="136.16"/>
    <n v="47.33"/>
    <n v="183.49"/>
    <n v="65578.7408"/>
    <n v="22795.547899999998"/>
    <n v="88374.288700000005"/>
    <s v="Ver ampliações das áreas molhadas"/>
  </r>
  <r>
    <n v="408"/>
    <s v="G01"/>
    <x v="22"/>
    <x v="19"/>
    <s v="Fachadas"/>
    <s v="Pintura com tinta acrílica em parede externa com três demãos, sem massa corrida"/>
    <s v="m²"/>
    <n v="529.34"/>
    <n v="12.92"/>
    <n v="20.8"/>
    <n v="33.72"/>
    <n v="6839.0728000000008"/>
    <n v="11010.272000000001"/>
    <n v="17849.344799999999"/>
    <s v="Inclui platibanda (2 faces)/ entrada de energia/ GLP / Manutenção, Muretas Plataforma PNE._x000a_Tinta Coral Proteção Sol e Chuva Acrílico Total, cor Platina."/>
  </r>
  <r>
    <n v="409"/>
    <s v="G01"/>
    <x v="22"/>
    <x v="19"/>
    <s v="Fachadas"/>
    <s v="Pintura impermeabilizante sobre superfície de concreto com primer e duas demãos de verniz acrílico à base de água"/>
    <s v="m²"/>
    <n v="568.95000000000005"/>
    <n v="25.63"/>
    <n v="17.55"/>
    <n v="43.18"/>
    <n v="14582.1885"/>
    <n v="9985.072500000002"/>
    <n v="24567.261000000002"/>
    <s v="Pintura das áreas de concreto aparente:_x000a_Ed. Principal, Guarita, DML , GLP, Entrada de Energia. _x000a_Ver especificação no memorial descritivo de arquitetura."/>
  </r>
  <r>
    <n v="410"/>
    <s v="G01"/>
    <x v="22"/>
    <x v="19"/>
    <s v="Paredes e Tetos"/>
    <s v="Emassamento de parede interna com massa corrida à base de PVA com duas demãos, para pintura látex"/>
    <s v="m²"/>
    <n v="560.17999999999995"/>
    <n v="17.03"/>
    <n v="52.65"/>
    <n v="69.680000000000007"/>
    <n v="9539.8654000000006"/>
    <n v="29493.476999999995"/>
    <n v="39033.342400000001"/>
    <s v="Pintura Geral interna  Dry Wall + Teto Gesso"/>
  </r>
  <r>
    <n v="411"/>
    <s v="G01"/>
    <x v="24"/>
    <x v="19"/>
    <s v="Tetos"/>
    <s v="Pintura com tinta látex PVA em teto com três demãos, sem massa corrida "/>
    <s v="m²"/>
    <n v="443.35"/>
    <n v="12.92"/>
    <n v="20.8"/>
    <n v="33.72"/>
    <n v="5728.0820000000003"/>
    <n v="9221.68"/>
    <n v="14949.762000000001"/>
    <s v="Pintura Geral interna de tetos (Ed. Principal, Portaria e casa de bombas)"/>
  </r>
  <r>
    <n v="412"/>
    <s v="G01"/>
    <x v="22"/>
    <x v="19"/>
    <s v="Paredes"/>
    <s v="Pintura com tinta látex PVA em parede interna com três demãos, sem massa corrida "/>
    <s v="m²"/>
    <n v="962.89"/>
    <n v="12.92"/>
    <n v="20.8"/>
    <n v="33.72"/>
    <n v="12440.5388"/>
    <n v="20028.112000000001"/>
    <n v="32468.650799999999"/>
    <s v="Pintura Geral interna de paredes (Ed. Principal, Portaria e Casa de Bombas)"/>
  </r>
  <r>
    <n v="413"/>
    <s v="G01"/>
    <x v="22"/>
    <x v="19"/>
    <s v="Pisos"/>
    <s v="Pintura de Sinalizacao de faixas e figuras para pedestres, com tinta a base de resina acrilica, em vias rodoviarias, com utilizacão de pistola pneumatica(spray)"/>
    <s v="m²"/>
    <n v="8.64"/>
    <n v="37.909999999999997"/>
    <n v="45.5"/>
    <n v="83.41"/>
    <n v="327.54239999999999"/>
    <n v="393.12"/>
    <n v="720.66240000000005"/>
    <s v="Referente as circulações nas transições das vias/estacionamentos (2 locais)"/>
  </r>
  <r>
    <n v="414"/>
    <s v="G01"/>
    <x v="22"/>
    <x v="19"/>
    <s v="Acessibilidade"/>
    <s v="Demarcação de vaga de estacionamento para portadores de deficiência física"/>
    <s v="un"/>
    <n v="2"/>
    <n v="295.83"/>
    <n v="156"/>
    <n v="451.83"/>
    <n v="591.66"/>
    <n v="312"/>
    <n v="903.66"/>
    <s v="Completa, incl. Simbolo e faixas de circulação"/>
  </r>
  <r>
    <n v="415"/>
    <s v="G01"/>
    <x v="22"/>
    <x v="19"/>
    <s v="Acessibilidade"/>
    <s v="Demarcação de vaga de estacionamento para IDOSOS"/>
    <s v="un"/>
    <n v="1"/>
    <n v="210.81"/>
    <n v="156"/>
    <n v="366.81"/>
    <n v="210.81"/>
    <n v="156"/>
    <n v="366.81"/>
    <s v="Completa, incl. Simbolo e faixas de circulação"/>
  </r>
  <r>
    <n v="416"/>
    <s v="G01"/>
    <x v="22"/>
    <x v="19"/>
    <s v="Acessibilidade"/>
    <s v="Demarcação de piso para cadeirante em arquibancada conforme NBR"/>
    <s v="un"/>
    <n v="8"/>
    <n v="195"/>
    <n v="156"/>
    <n v="351"/>
    <n v="1560"/>
    <n v="1248"/>
    <n v="2808"/>
    <m/>
  </r>
  <r>
    <n v="417"/>
    <s v="G01"/>
    <x v="22"/>
    <x v="19"/>
    <s v="Esquadrias"/>
    <s v="Pintura com tinta esmalte PRETO FOSCO em Guarda Corpo e Corrimão de ferro, com duas demãos, incl. Fundo preparador"/>
    <s v="m²"/>
    <n v="123.47"/>
    <n v="0"/>
    <n v="0"/>
    <n v="0"/>
    <n v="0"/>
    <n v="0"/>
    <n v="0"/>
    <s v="Todos Guarda Corpos e corrimãos metálicos, inclusiver rampas internas e externas"/>
  </r>
  <r>
    <n v="418"/>
    <s v="G01"/>
    <x v="8"/>
    <x v="19"/>
    <s v="Pavimentações"/>
    <s v="Pintura de guias e sarjetas com tinta acrilica para piso, cor branco neve"/>
    <s v="m"/>
    <n v="225.94"/>
    <n v="12.09"/>
    <n v="32.5"/>
    <n v="44.59"/>
    <n v="2731.6145999999999"/>
    <n v="7343.05"/>
    <n v="10074.6646"/>
    <m/>
  </r>
  <r>
    <n v="419"/>
    <s v="G01"/>
    <x v="8"/>
    <x v="19"/>
    <s v="Pavimentações"/>
    <s v="Pintura de cordão de concreto de concreto com tinta acrilica para pisos, cor branco neve"/>
    <s v="m"/>
    <n v="12.9"/>
    <n v="2.06"/>
    <n v="19.5"/>
    <n v="21.56"/>
    <n v="26.574000000000002"/>
    <n v="251.55"/>
    <n v="278.12399999999997"/>
    <m/>
  </r>
  <r>
    <n v="420"/>
    <s v="G01"/>
    <x v="8"/>
    <x v="19"/>
    <s v="Pisos"/>
    <s v="Pintura das calçadas de concreto com tinta acrilica fosca para piso, cor concreto (ver especificação no memorial de arquitetura)."/>
    <s v="m2"/>
    <n v="61"/>
    <n v="29.44"/>
    <n v="45.5"/>
    <n v="74.94"/>
    <n v="1795.8400000000001"/>
    <n v="2775.5"/>
    <n v="4571.34"/>
    <s v="Todo calçamento exceto onde for aplicada grama sintética decorativa."/>
  </r>
  <r>
    <n v="421"/>
    <s v="G01"/>
    <x v="8"/>
    <x v="19"/>
    <s v="Caixas de Passagem"/>
    <s v="Pintura das caixas das tampas de todas as caixas de passagens (elétrica/dados/esgoto AP) executadas em área de grama/jardim, com tinta acrilica fosca, cor &quot;verde folha&quot;"/>
    <s v="un "/>
    <n v="24"/>
    <n v="12.36"/>
    <n v="481.1"/>
    <n v="493.46000000000004"/>
    <n v="296.64"/>
    <n v="11546.400000000001"/>
    <n v="11843.04"/>
    <m/>
  </r>
  <r>
    <n v="422"/>
    <s v="G01"/>
    <x v="25"/>
    <x v="21"/>
    <s v="Bancadas"/>
    <s v="Tampo de granito para lavatório/pia # 30 mm largura 060 m. Incluindo reforço para fixação em drywall em chapa compesanda naval 18mm, inclusive"/>
    <s v="m"/>
    <n v="21.49"/>
    <n v="1136.8800000000001"/>
    <n v="91.46"/>
    <n v="1228.3400000000001"/>
    <n v="24431.551200000002"/>
    <n v="1965.4753999999998"/>
    <n v="26397.026600000001"/>
    <m/>
  </r>
  <r>
    <n v="423"/>
    <s v="G01"/>
    <x v="25"/>
    <x v="21"/>
    <s v="Bancadas"/>
    <s v="Peitoril de granito natural de 25 cm de largura, assentado com argamassa mista de cimento, cal e areia. "/>
    <s v="m"/>
    <n v="4.26"/>
    <n v="148.33000000000001"/>
    <n v="45.63"/>
    <n v="193.96"/>
    <n v="631.88580000000002"/>
    <n v="194.38380000000001"/>
    <n v="826.26959999999997"/>
    <s v="Balcão da  concessão"/>
  </r>
  <r>
    <n v="424"/>
    <s v="G01"/>
    <x v="25"/>
    <x v="21"/>
    <s v="Bacias Sanitárias"/>
    <s v="Caixa de Descarga Embutida Montana 9000 Base com Acabamento Cinza"/>
    <s v="un"/>
    <n v="5"/>
    <n v="650"/>
    <n v="130.36000000000001"/>
    <n v="780.36"/>
    <n v="3250"/>
    <n v="651.80000000000007"/>
    <n v="3901.8"/>
    <m/>
  </r>
  <r>
    <n v="425"/>
    <s v="G01"/>
    <x v="25"/>
    <x v="21"/>
    <s v="Bacias Sanitárias"/>
    <s v="Kit Bacia com Caixa Acoplada Elite 3/6 Litros + Assento Sanitário Soft Close em Polipropileno Branco (1747230010300)) - completo - incl. Engate e kit fixação "/>
    <s v="un"/>
    <n v="16"/>
    <n v="1723.61"/>
    <n v="325"/>
    <n v="2048.6099999999997"/>
    <n v="27577.759999999998"/>
    <n v="5200"/>
    <n v="32777.759999999995"/>
    <m/>
  </r>
  <r>
    <n v="426"/>
    <s v="G01"/>
    <x v="25"/>
    <x v="21"/>
    <s v="Bacias Sanitárias"/>
    <s v="Bacia sanitária com barras de apoio em duas paredes, com assento sanitário para portadores de necessidades especiais"/>
    <s v="un"/>
    <n v="5"/>
    <n v="3293.73"/>
    <n v="325"/>
    <n v="3618.73"/>
    <n v="16468.650000000001"/>
    <n v="1625"/>
    <n v="18093.650000000001"/>
    <m/>
  </r>
  <r>
    <n v="427"/>
    <s v="G01"/>
    <x v="25"/>
    <x v="21"/>
    <s v="Mictórios"/>
    <s v="Mictório de louça individual, incl. 1 engate flexivel 1 par de parafusos bucha e arruelas acabamento cromado para mictório e demais acessórios"/>
    <s v="un"/>
    <n v="3"/>
    <n v="906.58"/>
    <n v="325"/>
    <n v="1231.58"/>
    <n v="2719.7400000000002"/>
    <n v="975"/>
    <n v="3694.74"/>
    <s v="Louças"/>
  </r>
  <r>
    <n v="428"/>
    <s v="G01"/>
    <x v="25"/>
    <x v="21"/>
    <s v="Lavatórios de Cubas"/>
    <s v="Cuba de embutir Tramontina Lavínia 48 BL em Aço Inox Acetinado 48x34 cm"/>
    <s v="un"/>
    <n v="1"/>
    <n v="824.53"/>
    <n v="650"/>
    <n v="1474.53"/>
    <n v="824.53"/>
    <n v="650"/>
    <n v="1474.53"/>
    <s v="Louças"/>
  </r>
  <r>
    <n v="429"/>
    <s v="G01"/>
    <x v="25"/>
    <x v="21"/>
    <s v="Lavatórios de Cubas"/>
    <s v="Lavatório de louça com coluna suspensa, barra de apoio de canto, para pessoas portadoras de necessidades especiais, incl. Acessórios como sifião, engates e parafusos, etc"/>
    <s v="un"/>
    <n v="5"/>
    <n v="1216.83"/>
    <n v="650"/>
    <n v="1866.83"/>
    <n v="6084.15"/>
    <n v="3250"/>
    <n v="9334.15"/>
    <m/>
  </r>
  <r>
    <n v="430"/>
    <s v="G01"/>
    <x v="25"/>
    <x v="21"/>
    <s v="Lavatórios de Cubas"/>
    <s v="Cuba de embutir retangular-celite branca; ref: 76107, completa com engate, sifão , valvula e acessórios + frete"/>
    <s v="un"/>
    <n v="19"/>
    <n v="564.82000000000005"/>
    <n v="650"/>
    <n v="1214.8200000000002"/>
    <n v="10731.580000000002"/>
    <n v="12350"/>
    <n v="23081.58"/>
    <s v="Louças"/>
  </r>
  <r>
    <n v="431"/>
    <s v="G01"/>
    <x v="25"/>
    <x v="21"/>
    <s v="Lavatórios de Cubas"/>
    <s v="Tanque de louça com coluna - CELITE Modelo G - Branco, completo incl. acessórios (Sifão, Valvula, parafusos de fixação, etc)"/>
    <s v="un"/>
    <n v="3"/>
    <n v="1019.08"/>
    <n v="520"/>
    <n v="1539.08"/>
    <n v="3057.2400000000002"/>
    <n v="1560"/>
    <n v="4617.24"/>
    <s v="Tanque do DML/ALMOXARIFADO"/>
  </r>
  <r>
    <n v="432"/>
    <s v="G01"/>
    <x v="25"/>
    <x v="21"/>
    <s v="Metais e Acessórios"/>
    <s v="Acessórios - Tubo de Descarga para Caixa  Montana (com cotovêlo azul 50x40mm)"/>
    <s v="un"/>
    <n v="5"/>
    <n v="0"/>
    <n v="0"/>
    <n v="0"/>
    <n v="0"/>
    <n v="0"/>
    <n v="0"/>
    <m/>
  </r>
  <r>
    <n v="433"/>
    <s v="G01"/>
    <x v="25"/>
    <x v="21"/>
    <s v="Metais e Acessórios"/>
    <s v="Acessórios - SPUD ajustável p/ vaso sanitário"/>
    <s v="un"/>
    <n v="5"/>
    <n v="0"/>
    <n v="0"/>
    <n v="0"/>
    <n v="0"/>
    <n v="0"/>
    <n v="0"/>
    <s v="PNE"/>
  </r>
  <r>
    <n v="434"/>
    <s v="G01"/>
    <x v="25"/>
    <x v="21"/>
    <s v="Metais e Acessórios"/>
    <s v="Torneira para tanque Docol - 1130 TrioCód. 00534406"/>
    <s v="un"/>
    <n v="3"/>
    <n v="0"/>
    <n v="0"/>
    <n v="0"/>
    <n v="0"/>
    <n v="0"/>
    <n v="0"/>
    <s v="Tanque do DML/ALMOXARIFADO"/>
  </r>
  <r>
    <n v="435"/>
    <s v="G01"/>
    <x v="25"/>
    <x v="21"/>
    <s v="Metais e Acessórios"/>
    <s v="Registro de gaveta com canopla Ø 20 mm - 3/4&quot;"/>
    <s v="un"/>
    <n v="31"/>
    <n v="0"/>
    <n v="0"/>
    <n v="0"/>
    <n v="0"/>
    <n v="0"/>
    <n v="0"/>
    <s v="Metais_x000a_Ver especificação no memorial descritivo de arquitetura._x000a_Base deve ser da mesma marca do acabamento._x000a_50% a ser pago na instalação da base e 50% a ser pagp na instalação do acabamento (volante+canopla)."/>
  </r>
  <r>
    <n v="436"/>
    <s v="G01"/>
    <x v="25"/>
    <x v="21"/>
    <s v="Metais e Acessórios"/>
    <s v="Registro de pressão com canopla Ø 20 mm - 3/4&quot;"/>
    <s v="un"/>
    <n v="42"/>
    <n v="0"/>
    <n v="0"/>
    <n v="0"/>
    <n v="0"/>
    <n v="0"/>
    <n v="0"/>
    <s v="Metais_x000a_Ver especificação no memorial descritivo de arquitetura._x000a_Base deve ser da mesma marca do acabamento._x000a_50% a ser pago na instalação da base e 50% a ser pagp na instalação do acabamento (volante+canopla)."/>
  </r>
  <r>
    <n v="437"/>
    <s v="G01"/>
    <x v="25"/>
    <x v="21"/>
    <s v="Metais e Acessórios"/>
    <s v="Metais | Registro degaveta 1.1/4&quot; c/ canopla"/>
    <s v="un"/>
    <n v="1"/>
    <n v="0"/>
    <n v="0"/>
    <n v="0"/>
    <n v="0"/>
    <n v="0"/>
    <n v="0"/>
    <s v="Metais_x000a_Ver especificação no memorial descritivo de arquitetura._x000a_Base deve ser da mesma marca do acabamento._x000a_50% a ser pago na instalação da base e 50% a ser pagp na instalação do acabamento (volante+canopla)."/>
  </r>
  <r>
    <n v="438"/>
    <s v="G01"/>
    <x v="25"/>
    <x v="21"/>
    <s v="Metais e Acessórios"/>
    <s v="Metais | Registro de gaveta 2&quot; c/ canopla"/>
    <s v="un"/>
    <n v="1"/>
    <n v="0"/>
    <n v="0"/>
    <n v="0"/>
    <n v="0"/>
    <n v="0"/>
    <n v="0"/>
    <s v="Metais_x000a_Ver especificação no memorial descritivo de arquitetura._x000a_Base deve ser da mesma marca do acabamento._x000a_50% a ser pago na instalação da base e 50% a ser pagp na instalação do acabamento (volante+canopla)."/>
  </r>
  <r>
    <n v="439"/>
    <s v="G01"/>
    <x v="25"/>
    <x v="21"/>
    <s v="Metais e Acessórios"/>
    <s v="Torneira para lavatório de mesa pressmatic compact docol. ref: 17160606"/>
    <s v="un"/>
    <n v="19"/>
    <n v="0"/>
    <n v="0"/>
    <n v="0"/>
    <n v="0"/>
    <n v="0"/>
    <n v="0"/>
    <m/>
  </r>
  <r>
    <n v="440"/>
    <s v="G01"/>
    <x v="25"/>
    <x v="21"/>
    <s v="Metais e Acessórios"/>
    <s v="Torneira para Lavatório de Mesa Pressmatic Benefit Cromada"/>
    <s v="un"/>
    <n v="5"/>
    <n v="0"/>
    <n v="0"/>
    <n v="0"/>
    <n v="0"/>
    <n v="0"/>
    <n v="0"/>
    <m/>
  </r>
  <r>
    <n v="441"/>
    <s v="G01"/>
    <x v="25"/>
    <x v="21"/>
    <s v="Metais e Acessórios"/>
    <s v="Válvula de Mictório Pressmatic Compact Cromada"/>
    <s v="un"/>
    <n v="3"/>
    <n v="0"/>
    <n v="0"/>
    <n v="0"/>
    <n v="0"/>
    <n v="0"/>
    <n v="0"/>
    <s v="Metais"/>
  </r>
  <r>
    <n v="442"/>
    <s v="G01"/>
    <x v="25"/>
    <x v="21"/>
    <s v="Metais e Acessórios"/>
    <s v="Torneira para Pia de Cozinha Bica Alta Cromado Gali Docol"/>
    <s v="un"/>
    <n v="1"/>
    <n v="0"/>
    <n v="0"/>
    <n v="0"/>
    <n v="0"/>
    <n v="0"/>
    <n v="0"/>
    <m/>
  </r>
  <r>
    <n v="443"/>
    <s v="G01"/>
    <x v="25"/>
    <x v="21"/>
    <s v="Metais e Acessórios"/>
    <s v="Chuveiro-ducha metálico - Vazão máx. 8l/min"/>
    <s v="un"/>
    <n v="21"/>
    <n v="722.04"/>
    <n v="650"/>
    <n v="1372.04"/>
    <n v="15162.84"/>
    <n v="13650"/>
    <n v="28812.84"/>
    <s v="Metais_x000a_Ver especificação no memorial descritivo de arquitetura."/>
  </r>
  <r>
    <n v="444"/>
    <s v="G01"/>
    <x v="25"/>
    <x v="21"/>
    <s v="Metais e Acessórios"/>
    <s v="Porta Toalha Bastão Hope Docol Cod 00761606"/>
    <s v="un"/>
    <n v="12"/>
    <n v="176.09"/>
    <n v="5.58"/>
    <n v="181.67000000000002"/>
    <n v="2113.08"/>
    <n v="66.960000000000008"/>
    <n v="2180.04"/>
    <m/>
  </r>
  <r>
    <n v="445"/>
    <s v="G01"/>
    <x v="25"/>
    <x v="21"/>
    <s v="Metais e Acessórios"/>
    <s v="Cabideiro Hope Docol 00761106"/>
    <s v="un"/>
    <n v="12"/>
    <n v="52"/>
    <n v="7.87"/>
    <n v="59.87"/>
    <n v="624"/>
    <n v="94.44"/>
    <n v="718.43999999999994"/>
    <m/>
  </r>
  <r>
    <n v="446"/>
    <s v="G01"/>
    <x v="25"/>
    <x v="21"/>
    <s v="Metais e Acessórios"/>
    <s v="Saboneteira de Parede Hope Docol Cod 00761306"/>
    <s v="un"/>
    <n v="20"/>
    <n v="66.03"/>
    <n v="7.87"/>
    <n v="73.900000000000006"/>
    <n v="1320.6"/>
    <n v="157.4"/>
    <n v="1478"/>
    <m/>
  </r>
  <r>
    <n v="447"/>
    <s v="G01"/>
    <x v="25"/>
    <x v="21"/>
    <s v="Metais e Acessórios"/>
    <s v="Prateleira Hope Docol Cod 00764706"/>
    <s v="un"/>
    <n v="20"/>
    <n v="178.82"/>
    <n v="8.58"/>
    <n v="187.4"/>
    <n v="3576.3999999999996"/>
    <n v="171.6"/>
    <n v="3748"/>
    <m/>
  </r>
  <r>
    <n v="448"/>
    <s v="G01"/>
    <x v="25"/>
    <x v="21"/>
    <s v="Piso Plastico"/>
    <s v="Piso Plástico Flexível Modular - 30x30x1,5cm , Cor Azul _x000a_Material: PVC Reciclado com proteção UV (resistente aos raios solares e suporta temperaturas negativas de até -35º.C)_x000a_Capacidade de Carga: 3 toneladas por m2. (capacidade estática)."/>
    <s v="m²"/>
    <n v="6.3"/>
    <n v="325"/>
    <n v="4.29"/>
    <n v="329.29"/>
    <n v="2047.5"/>
    <n v="27.027000000000001"/>
    <n v="2074.527"/>
    <s v="Área de Chuveiros"/>
  </r>
  <r>
    <n v="449"/>
    <s v="G01"/>
    <x v="26"/>
    <x v="22"/>
    <s v="Espelho"/>
    <s v="Espelho cristal para sanitário # 5 mm"/>
    <s v="m²"/>
    <n v="18.836999999999996"/>
    <n v="18.84"/>
    <n v="12.87"/>
    <n v="31.71"/>
    <n v="354.88907999999992"/>
    <n v="242.43218999999993"/>
    <n v="597.32126999999991"/>
    <m/>
  </r>
  <r>
    <n v="450"/>
    <s v="G01"/>
    <x v="27"/>
    <x v="23"/>
    <s v="Calçadas"/>
    <s v="Execução de passeio (calçada) ou piso de concreto com concreto moldado in loco, usinado, acabamento conforme projeto e memoriais."/>
    <s v="m²"/>
    <n v="928.2"/>
    <n v="928.2"/>
    <n v="31.2"/>
    <n v="959.40000000000009"/>
    <n v="861555.24000000011"/>
    <n v="28959.84"/>
    <n v="890515.08000000007"/>
    <s v="Áreas de calçamento, incluindo área da lateral do campo onde será aplicada a grama decorativa"/>
  </r>
  <r>
    <n v="451"/>
    <s v="G01"/>
    <x v="28"/>
    <x v="23"/>
    <s v="Recomposição"/>
    <s v="Recomposição da área do canteiro de obra dentor do terreno da Federação. Serviço inclui: _x000a_-Retirada e descarte de toda pedra brita espalhada entre os containers e acessos;_x000a_-Quebra, retirada e descarte de todo contrapiso da área do refeitório entre os containers;_x000a_-Limpeza do local e retirada de materiais (tubos, cabos, blocos, etc);_x000a_-Preparação do terreno e Plantio de grama (250m2)"/>
    <s v="vb"/>
    <n v="1"/>
    <n v="14706.25"/>
    <n v="10262.51"/>
    <n v="24968.760000000002"/>
    <n v="14706.25"/>
    <n v="10262.51"/>
    <n v="24968.760000000002"/>
    <m/>
  </r>
  <r>
    <n v="452"/>
    <s v="G01"/>
    <x v="28"/>
    <x v="23"/>
    <s v="Recomposição"/>
    <s v="Realocação dos quatro containers que formam o canteiro de obras e respectivas sapatas de fundação para local a ser definido pela Federação (Dentro do mesmo terreno). Caso não seja possível reaproveitar as sapatas, deve-se orçar a retirada e descarte das mesmas e execução de outras sapatas para a nova posição dos containers."/>
    <s v="vb"/>
    <n v="1"/>
    <n v="10920"/>
    <n v="9837.8799999999992"/>
    <n v="20757.879999999997"/>
    <n v="10920"/>
    <n v="9837.8799999999992"/>
    <n v="20757.879999999997"/>
    <m/>
  </r>
  <r>
    <n v="453"/>
    <s v="G01"/>
    <x v="27"/>
    <x v="23"/>
    <s v="Calçadas"/>
    <s v="Execução de  piso de concreto  moldado in loco, usinado, acabamento conforme projeto e memoriais.- RAMPA E PLATAFORMA PNE | Lateral do Campo, incl. Muretas de contenção /Alvenaria e Pintura"/>
    <s v="m²"/>
    <n v="66.95"/>
    <n v="330.27"/>
    <n v="186.27"/>
    <n v="516.54"/>
    <n v="22111.576499999999"/>
    <n v="12470.776500000002"/>
    <n v="34582.352999999996"/>
    <s v="Áreas de  PLATAFORMA PNE, incluindo piso inclinados da plataforma PNE. Considerar laterais da plataforma em Bloco de concreto aparente pintados na mesma cor da fachada do Ed. Principal."/>
  </r>
  <r>
    <n v="454"/>
    <s v="G01"/>
    <x v="27"/>
    <x v="23"/>
    <s v="Calçadas"/>
    <s v="Execução de passeio (calçada) com placas de concreto (1,20x0,60m)"/>
    <s v="m²"/>
    <n v="164.16"/>
    <n v="105.68"/>
    <n v="69.47"/>
    <n v="175.15"/>
    <n v="17348.428800000002"/>
    <n v="11404.1952"/>
    <n v="28752.624"/>
    <m/>
  </r>
  <r>
    <n v="455"/>
    <s v="G01"/>
    <x v="27"/>
    <x v="23"/>
    <s v="Calçadas"/>
    <s v="Execução de passeio (calçada) em bloco de concreto _x000a_calçada externa (piso intertravado)"/>
    <s v="m²"/>
    <n v="173.7"/>
    <n v="87.850000000000009"/>
    <n v="39"/>
    <n v="126.85000000000001"/>
    <n v="15259.545"/>
    <n v="6774.2999999999993"/>
    <n v="22033.845000000001"/>
    <s v="Manter padrão existente na calçada da frente da Federação"/>
  </r>
  <r>
    <n v="456"/>
    <s v="G01"/>
    <x v="27"/>
    <x v="23"/>
    <s v="Calçadas"/>
    <s v="Execução de piso de concreto com concreto moldado in loco, usinado, acabamento conforme projeto e memoriais.- RAMPA E PLATAFORMA PNE | EXTERNA , incl. Muretas de contenção"/>
    <s v="m²"/>
    <n v="12.740000000000002"/>
    <n v="141.26"/>
    <n v="43.29"/>
    <n v="184.54999999999998"/>
    <n v="1799.6524000000002"/>
    <n v="551.51460000000009"/>
    <n v="2351.1670000000004"/>
    <s v="Áreas de  PLATAFORMA PNE, incluindo piso inclinados da plataforma PNE. Considerar laterais da plataforma em Bloco de concreto aparente."/>
  </r>
  <r>
    <n v="457"/>
    <s v="G02"/>
    <x v="27"/>
    <x v="23"/>
    <s v="Grama Sintética"/>
    <s v="Revestimento em Grama Sintética Decorativa colada sobre o piso de concreto"/>
    <s v="m²"/>
    <n v="283.5"/>
    <m/>
    <m/>
    <n v="0"/>
    <n v="0"/>
    <n v="0"/>
    <n v="0"/>
    <s v="CONTRATAÇÃO DIRETA CBF _x000a_(NÃO É ESCOPO DA CONSTRUTURA)"/>
  </r>
  <r>
    <n v="458"/>
    <s v="G01"/>
    <x v="27"/>
    <x v="23"/>
    <s v="Pavimentações"/>
    <s v="Fornecimento e lançamento de base BGS espessura conforme projeto"/>
    <s v="m³"/>
    <n v="169.72049999999999"/>
    <n v="41.37"/>
    <n v="0.62"/>
    <n v="41.989999999999995"/>
    <n v="7021.3370849999992"/>
    <n v="105.22671"/>
    <n v="7126.5637949999982"/>
    <s v="Área de pavimento = 1131,47m2"/>
  </r>
  <r>
    <n v="459"/>
    <s v="G01"/>
    <x v="27"/>
    <x v="23"/>
    <s v="Pavimentações"/>
    <s v="Execução de base com Areia laterítico CBR ≥ 60% e expansão inferior a 0,5% (compactado)"/>
    <s v="m³"/>
    <n v="339.44099999999997"/>
    <n v="119.71"/>
    <n v="2.0699999999999998"/>
    <n v="121.77999999999999"/>
    <n v="40634.482109999997"/>
    <n v="702.6428699999999"/>
    <n v="41337.124979999993"/>
    <s v="Área de pavimento = 1131,47m2"/>
  </r>
  <r>
    <n v="460"/>
    <s v="G01"/>
    <x v="27"/>
    <x v="23"/>
    <s v="Pavimentações"/>
    <s v="Piso em concreto C15 S5- controle tipo &quot;C&quot;, # 12 cm, sobre lastro de brita # 5 cm, armado com tela de aço CA-60"/>
    <s v="m²"/>
    <n v="140.52000000000001"/>
    <n v="182.63"/>
    <n v="43.91"/>
    <n v="226.54"/>
    <n v="25663.167600000001"/>
    <n v="6170.2331999999997"/>
    <n v="31833.400799999999"/>
    <s v="Passagens de nível (faixa pedestre) + rampa do trator+ vagas PNE + Idoso + vagas de moto"/>
  </r>
  <r>
    <n v="461"/>
    <s v="G01"/>
    <x v="27"/>
    <x v="23"/>
    <s v="Pavimentações"/>
    <s v="Execução de Guia (meio-fio) e sarjeta conjugados de concreto - Pré Fabricados"/>
    <s v="m"/>
    <n v="225.94"/>
    <n v="78"/>
    <n v="36.4"/>
    <n v="114.4"/>
    <n v="17623.32"/>
    <n v="8224.2160000000003"/>
    <n v="25847.536"/>
    <s v="Separação de vias das calçadas"/>
  </r>
  <r>
    <n v="462"/>
    <s v="G01"/>
    <x v="27"/>
    <x v="23"/>
    <s v="Pavimentações"/>
    <s v="Execução de separador pre-moldado em concreto tipo &quot;fincadinha&quot;  - 9 x 19 x 39"/>
    <s v="m"/>
    <n v="49.11"/>
    <n v="21.48"/>
    <n v="59.01"/>
    <n v="80.489999999999995"/>
    <n v="1054.8828000000001"/>
    <n v="2897.9811"/>
    <n v="3952.8638999999998"/>
    <s v="Separação de vias das calçadas"/>
  </r>
  <r>
    <n v="463"/>
    <s v="G01"/>
    <x v="27"/>
    <x v="23"/>
    <s v="Pavimentações"/>
    <s v="Execução de separador de concreto moldado in loco &quot; cordão de concreto&quot; - seção 25 x 15cm (  L x H )"/>
    <s v="m"/>
    <n v="12.9"/>
    <n v="4.88"/>
    <n v="5.17"/>
    <n v="10.050000000000001"/>
    <n v="62.951999999999998"/>
    <n v="66.692999999999998"/>
    <n v="129.64500000000001"/>
    <s v="Separação de vias das calçadas"/>
  </r>
  <r>
    <n v="464"/>
    <s v="G01"/>
    <x v="27"/>
    <x v="23"/>
    <s v="Pavimentações"/>
    <s v="Bate Roda em concreto - 0,15 x 0,16 x 1,80"/>
    <s v="un"/>
    <n v="3"/>
    <n v="71.5"/>
    <n v="5.17"/>
    <n v="76.67"/>
    <n v="214.5"/>
    <n v="15.51"/>
    <n v="230.01"/>
    <s v="Para vagas PNE/IDOSO"/>
  </r>
  <r>
    <n v="465"/>
    <s v="G01"/>
    <x v="27"/>
    <x v="23"/>
    <s v="Drenagem"/>
    <s v="Execução de rede subterrânea em Tubo de concreto armado para águas pluviais (Ponta e Bolsa) - Classe PA-1 , incl. assentamento do tubo de concreto rejuntado com argamassa de cimento e areia 1:3 , asssente em berço granular -  Diametro Nominal Ø 300 mm "/>
    <s v="m"/>
    <n v="270"/>
    <n v="89.64"/>
    <n v="35.03"/>
    <n v="124.67"/>
    <n v="24202.799999999999"/>
    <n v="9458.1"/>
    <n v="33660.9"/>
    <s v="Drenagem Geral - Plataforma CD, incl. - Coleta drenagem Campo de Jogo"/>
  </r>
  <r>
    <n v="466"/>
    <s v="G01"/>
    <x v="27"/>
    <x v="23"/>
    <s v="Drenagem"/>
    <s v="Execução de rede subterrânea em Tubo de concreto armado para águas pluviais (Ponta e Bolsa) - Classe PA-1 , incl. assentamento do tubo de concreto rejuntado com argamassa de cimento e areia 1:3 , asssente em berço granular -  Diametro Nominal Ø 400 mm "/>
    <s v="m"/>
    <n v="225"/>
    <n v="105.84"/>
    <n v="35.03"/>
    <n v="140.87"/>
    <n v="23814"/>
    <n v="7881.75"/>
    <n v="31695.75"/>
    <s v="Drenagem Geral - Plataforma CD, incl. - Coleta drenagem Campo de Jogo"/>
  </r>
  <r>
    <n v="467"/>
    <s v="G01"/>
    <x v="27"/>
    <x v="23"/>
    <s v="Drenagem"/>
    <s v="Execução de rede subterrânea em Tubo de concreto armado para águas pluviais (Ponta e Bolsa) - Classe PA-1 , incl. assentamento do tubo de concreto rejuntado com argamassa de cimento e areia 1:3 , asssente em berço granular -  Diametro Nominal Ø 600 mm "/>
    <s v="m"/>
    <n v="129"/>
    <n v="184.68"/>
    <n v="50.99"/>
    <n v="235.67000000000002"/>
    <n v="23823.72"/>
    <n v="6577.71"/>
    <n v="30401.43"/>
    <s v="Drenagem Geral - Plataforma CD, incl. - Coleta drenagem Campo de Jogo"/>
  </r>
  <r>
    <n v="468"/>
    <s v="G01"/>
    <x v="27"/>
    <x v="23"/>
    <s v="Drenagem"/>
    <s v="Canaleta em concreto armado, 0,34 x 0,20 m com tampa perfurada, para águas pluviais conforme projeto executivo, incl. Grelhas caimento e conexões com a rede de drenagem "/>
    <s v="m"/>
    <n v="157.85"/>
    <n v="205.17"/>
    <n v="156.79"/>
    <n v="361.96"/>
    <n v="32386.084499999997"/>
    <n v="24749.301499999998"/>
    <n v="57135.385999999991"/>
    <s v="Drenagem Geral - Plataforma CD, incl. - Coleta drenagem Campo de Jogo"/>
  </r>
  <r>
    <n v="469"/>
    <s v="G01"/>
    <x v="27"/>
    <x v="23"/>
    <s v="Drenagem"/>
    <s v="Caixa de passagem com tampa de concreto removível - dimen. 0,8m X 0,8m e prof. variavel , em alvenaria estrutural de blocos de concreto "/>
    <s v="un"/>
    <n v="19"/>
    <n v="875.28000000000009"/>
    <n v="1312.86"/>
    <n v="2188.14"/>
    <n v="16630.320000000003"/>
    <n v="24944.339999999997"/>
    <n v="41574.659999999996"/>
    <s v="Drenagem Geral - Plataforma CD, incl. - Coleta drenagem Campo de Jogo"/>
  </r>
  <r>
    <n v="470"/>
    <s v="G01"/>
    <x v="27"/>
    <x v="23"/>
    <s v="Drenagem"/>
    <s v="Caixa de passagem com tampa de concreto removível com GRELHA - dimen. 0,8m X 0,8m e prof. variavel , em alvenaria estrutural de blocos de concreto "/>
    <s v="un"/>
    <n v="4"/>
    <n v="1438.94"/>
    <n v="1301.06"/>
    <n v="2740"/>
    <n v="5755.76"/>
    <n v="5204.24"/>
    <n v="10960"/>
    <s v="Drenagem Geral - Plataforma CD, incl. - Coleta drenagem Campo de Jogo"/>
  </r>
  <r>
    <n v="471"/>
    <s v="G01"/>
    <x v="27"/>
    <x v="23"/>
    <s v="Drenagem"/>
    <s v="Caixa de passagem com tampa de concreto removível - dimen. 1m X 1m e prof. variavel , em alvenaria estrutural de blocos de concreto "/>
    <s v="un"/>
    <n v="7"/>
    <n v="875.28000000000009"/>
    <n v="1312.86"/>
    <n v="2188.14"/>
    <n v="6126.9600000000009"/>
    <n v="9190.0199999999986"/>
    <n v="15316.98"/>
    <s v="Drenagem Geral - Plataforma CD, incl. - Coleta drenagem Campo de Jogo"/>
  </r>
  <r>
    <n v="472"/>
    <s v="G01"/>
    <x v="27"/>
    <x v="23"/>
    <s v="Drenagem"/>
    <s v="Caixa de passagem com tampa de Ferro fundido  - dimen. 1m X 1m e prof. variavel , em alvenaria estrutural de blocos de concreto "/>
    <s v="un"/>
    <n v="2"/>
    <n v="2179.2399999999998"/>
    <n v="723.51"/>
    <n v="2902.75"/>
    <n v="4358.4799999999996"/>
    <n v="1447.02"/>
    <n v="5805.5"/>
    <s v="Drenagem Geral - Plataforma CD, incl. - Coleta drenagem Campo de Jogo"/>
  </r>
  <r>
    <n v="473"/>
    <s v="G01"/>
    <x v="27"/>
    <x v="23"/>
    <s v="Drenagem"/>
    <s v="Caixa de passagem com tampa de Ferro fundido  - dimen. 1m X 2,5m e prof. variavel , em alvenaria estrutural de blocos de concreto "/>
    <s v="un"/>
    <n v="3"/>
    <n v="4378.6400000000003"/>
    <n v="2772.01"/>
    <n v="7150.6500000000005"/>
    <n v="13135.920000000002"/>
    <n v="8316.0300000000007"/>
    <n v="21451.95"/>
    <s v="Drenagem Geral - Plataforma CD, incl. - Coleta drenagem Campo de Jogo"/>
  </r>
  <r>
    <n v="474"/>
    <s v="G01"/>
    <x v="27"/>
    <x v="23"/>
    <s v="Drenagem"/>
    <s v="Caixa de passagem com tampa de Ferro fundido  - dimen. 1m X 1,4m e prof. variavel , em alvenaria estrutural de blocos de concreto "/>
    <s v="un"/>
    <n v="2"/>
    <n v="2295.9699999999998"/>
    <n v="1165.26"/>
    <n v="3461.2299999999996"/>
    <n v="4591.9399999999996"/>
    <n v="2330.52"/>
    <n v="6922.4599999999991"/>
    <s v="Drenagem Geral - Plataforma CD, incl. - Coleta drenagem Campo de Jogo"/>
  </r>
  <r>
    <n v="475"/>
    <s v="G01"/>
    <x v="27"/>
    <x v="23"/>
    <s v="Drenagem"/>
    <s v="Boca de Lobo em concreto e grade de ferro com área 1mx0,6m e profundidade média de 0,9m"/>
    <s v="un"/>
    <n v="1"/>
    <n v="1671.99"/>
    <n v="1247"/>
    <n v="2918.99"/>
    <n v="1671.99"/>
    <n v="1247"/>
    <n v="2918.99"/>
    <s v="Drenagem Geral - Plataforma CD, incl. - Coleta drenagem Campo de Jogo"/>
  </r>
  <r>
    <n v="476"/>
    <s v="G01"/>
    <x v="27"/>
    <x v="23"/>
    <s v="Drenagem"/>
    <s v="Escavação de valas para assentamento de redes de drenagem (todos os dispositivos)"/>
    <s v="m³"/>
    <n v="294"/>
    <n v="25.3"/>
    <n v="0.59"/>
    <n v="25.89"/>
    <n v="7438.2"/>
    <n v="173.45999999999998"/>
    <n v="7611.66"/>
    <s v="Drenagem Geral - Plataforma CD, incl. - Coleta drenagem Campo de Jogo"/>
  </r>
  <r>
    <n v="477"/>
    <s v="G01"/>
    <x v="27"/>
    <x v="23"/>
    <s v="Drenagem"/>
    <s v="Reaterro manual de vala, compactado a GC&gt;95% do PN.e desvio de umidade máxima de 2,0% em relação a umidade ótima obtida no ensaio de compactação. O reaterro mecanizado de vala deve ser realizado empregando compactador de placa vibratória em camadas de 20 cm."/>
    <s v="m³"/>
    <n v="178"/>
    <n v="8.6999999999999993"/>
    <n v="3.71"/>
    <n v="12.41"/>
    <n v="1548.6"/>
    <n v="660.38"/>
    <n v="2208.98"/>
    <s v="Drenagem Geral - Plataforma CD, incl. - Coleta drenagem Campo de Jogo"/>
  </r>
  <r>
    <n v="478"/>
    <s v="G01"/>
    <x v="27"/>
    <x v="23"/>
    <s v="Cercas e Alambrados"/>
    <s v="Alambrado com tela fio #12, malha hexagonal de 2&quot;x2&quot;, galvanizado com revestimento em pvc de alta aderência e elevada durabilidade na cor verde ral 6005, altura total da tela: h=5.00m, fixadas aos postes e treliças através de arames galvanizados."/>
    <s v="m²"/>
    <n v="450"/>
    <n v="179.73"/>
    <n v="58.52"/>
    <n v="238.25"/>
    <n v="80878.5"/>
    <n v="26334"/>
    <n v="107212.5"/>
    <s v="Cercamento do Campo de Jogo"/>
  </r>
  <r>
    <n v="479"/>
    <s v="G01"/>
    <x v="27"/>
    <x v="23"/>
    <s v="Cercas e Alambrados"/>
    <s v="Alambrado com tela fio #12, malha hexagonal de 2&quot;x2&quot;, galvanizado com revestimento em pvc de alta aderência e elevada durabilidade na cor verde ral 6005, altura total da tela: h=2.50m, fixadas aos postes e treliças através de arames galvanizados. Modulos Padrão"/>
    <s v="m²"/>
    <n v="212"/>
    <n v="149.65"/>
    <n v="43.25"/>
    <n v="192.9"/>
    <n v="31725.800000000003"/>
    <n v="9169"/>
    <n v="40894.800000000003"/>
    <s v="Cercamento do Campo de Jogo"/>
  </r>
  <r>
    <n v="480"/>
    <s v="G01"/>
    <x v="27"/>
    <x v="23"/>
    <s v="Cercas e Alambrados"/>
    <s v="Alambrado com tela fio #12, malha hexagonal de 2&quot;x2&quot;, galvanizado com revestimento em pvc de alta aderência e elevada durabilidade na cor verde ral 6005, altura total da tela: h=1.25m, fixadas aos postes e treliças através de arames galvanizados. Modulo Variável"/>
    <s v="m²"/>
    <n v="118.13"/>
    <n v="149.57"/>
    <n v="43.25"/>
    <n v="192.82"/>
    <n v="17668.704099999999"/>
    <n v="5109.1224999999995"/>
    <n v="22777.826599999997"/>
    <s v="Cercamento do Campo de Jogo"/>
  </r>
  <r>
    <n v="481"/>
    <s v="G01"/>
    <x v="27"/>
    <x v="23"/>
    <s v="Cercas e Alambrados"/>
    <s v="Portão simples, 01 folha de abrir, quadros em tubo de aço galvanizado metalon ∅ 2&quot;, sendo larg. 1.50 x alt. 2.50m, fechamento em tela  tipo alambrado tela tipo alambrado com fio #12, malha hexagonal de 2&quot;x2&quot;, com pintura eletrostática na cor verde ral 6005, dobradiças , trinco estampado e postes de  montagem chumbados no solo."/>
    <s v="un"/>
    <n v="3"/>
    <n v="3960"/>
    <n v="240.48"/>
    <n v="4200.4799999999996"/>
    <n v="11880"/>
    <n v="721.43999999999994"/>
    <n v="12601.439999999999"/>
    <s v="Cercamento do Campo de Jogo"/>
  </r>
  <r>
    <n v="482"/>
    <s v="G01"/>
    <x v="27"/>
    <x v="23"/>
    <s v="Cercas e Alambrados"/>
    <s v="Portão simples, 01 folha de abrir, quadros em tubo de aço galvanizado metalon ∅ 2&quot;, sendo larg. 1.10 x alt.1,25m, fechamento em tela  tipo alambrado tela tipo alambrado com fio #12, malha hexagonal de 2&quot;x2&quot;, com pintura eletrostática na cor verde ral 6005, dobradiças , trinco estampado e postes de  montagem chumbados no solo."/>
    <s v="un"/>
    <n v="3"/>
    <n v="1320"/>
    <n v="240.48"/>
    <n v="1560.48"/>
    <n v="3960"/>
    <n v="721.43999999999994"/>
    <n v="4681.4400000000005"/>
    <s v="Cercamento do Campo de Jogo"/>
  </r>
  <r>
    <n v="483"/>
    <s v="G01"/>
    <x v="27"/>
    <x v="23"/>
    <s v="Cercas e Alambrados"/>
    <s v="Portão duplo, 02 folhas de abrir, quadros em tubo de aço galvanizado metalon ∅ 2&quot;, sendo larg. 3.00m x alt. 2.50m, fechamento em tela  tipo alambrado tela tipo alambrado com fio #12, malha hexagonal de 2&quot;x2&quot;, com pintura eletrostática na cor verde ral 6005, dobradiças , trinco estampado e  ferrolho de piso, montagem e fixação das dobradiças nos postes do cercamento, através de parafusos auto brocantes de alta resistênca em aço galvanizado."/>
    <s v="un"/>
    <n v="1"/>
    <n v="7920"/>
    <n v="480.96"/>
    <n v="8400.9599999999991"/>
    <n v="7920"/>
    <n v="480.96"/>
    <n v="8400.9599999999991"/>
    <s v="Cercamento do Campo de Jogo"/>
  </r>
  <r>
    <n v="484"/>
    <s v="G01"/>
    <x v="27"/>
    <x v="23"/>
    <s v="Cercas e Alambrados"/>
    <s v="Alambrado com tela soldada galvanizada, fixada em mourão de concreto armado reto, altura livre 2 m"/>
    <s v="m"/>
    <n v="69.78"/>
    <n v="120.08"/>
    <n v="42.8"/>
    <n v="162.88"/>
    <n v="8379.1823999999997"/>
    <n v="2986.5839999999998"/>
    <n v="11365.7664"/>
    <s v="mourão a construir no muro da frente"/>
  </r>
  <r>
    <n v="485"/>
    <s v="G01"/>
    <x v="27"/>
    <x v="23"/>
    <s v="Cercas e Alambrados"/>
    <s v="Alambrado com tela soldada galvanizada, fixada em mourão de concreto armado reto, altura livre 2 m"/>
    <s v="m"/>
    <n v="104.5"/>
    <n v="120.08"/>
    <n v="42.8"/>
    <n v="162.88"/>
    <n v="12548.36"/>
    <n v="4472.5999999999995"/>
    <n v="17020.96"/>
    <s v="mourão (acessos e fundos do terreno)"/>
  </r>
  <r>
    <n v="486"/>
    <s v="G01"/>
    <x v="27"/>
    <x v="23"/>
    <s v="Cercas e Alambrados"/>
    <s v="Complementação na altura do muro, com pilares e placas pré-fabricados, no mesmo padrão do muro existente em toda a extensão  onde está prevista a arquibancada. (90m)_x000a_O escopo do serviço consiste em: substituir os pilares  existentes atrás da arquibancada por pilares de 3,4m de altura, e reutilizar as placas pré-fabricads atuais e complementar a altura com nova placa pré-fabricada._x000a_"/>
    <s v="m"/>
    <n v="92"/>
    <n v="2360.08"/>
    <n v="105.82"/>
    <n v="2465.9"/>
    <n v="217127.36"/>
    <n v="9735.4399999999987"/>
    <n v="226862.80000000002"/>
    <s v="Dúvidas contatar Gerenciadora Arena."/>
  </r>
  <r>
    <n v="487"/>
    <s v="G01"/>
    <x v="27"/>
    <x v="23"/>
    <s v="Postes"/>
    <s v="Poste para bandeira de aço reto base e chumbador 8 Metros - Galvanizado a fogo. _x000a_Incl. Base de concreto, chumbadores, parafusos, roldanas e aterramento contra descargas elétricas."/>
    <s v="m"/>
    <n v="6"/>
    <n v="7939.9550000000008"/>
    <n v="2950.67"/>
    <n v="10890.625"/>
    <n v="47639.73"/>
    <n v="17704.02"/>
    <n v="65343.75"/>
    <m/>
  </r>
  <r>
    <n v="488"/>
    <s v="G01"/>
    <x v="27"/>
    <x v="23"/>
    <s v="Bicicletário"/>
    <s v="Suporte metálico para Bicicleta  em ferro galvanizado ou Aluminio conforme detalhe , incl. Fundo preparador e pintura preto fosco"/>
    <s v="m"/>
    <n v="10"/>
    <n v="1152"/>
    <n v="0"/>
    <n v="1152"/>
    <n v="11520"/>
    <n v="0"/>
    <n v="11520"/>
    <m/>
  </r>
  <r>
    <n v="489"/>
    <s v="G01"/>
    <x v="27"/>
    <x v="23"/>
    <s v="Equipamentos"/>
    <s v="LIXEIRA CONTAINER -  Ecológica produzida com material 100% reciclável (Polipropileno) conforme memorial descritivo _x000a_1472 LITROS_x000a_Incl. 2 fechaduras | Braço Articulado e/ou Pistão para tampa | com tampas traseiras_x000a_Medida:_x000a_1,88m (Largura)_x000a_0,90m (Altura)_x000a_0,87m (Profundidade)_x000a_Base: 1,75 x 0,85m"/>
    <s v="un"/>
    <n v="1"/>
    <n v="4701.71"/>
    <n v="62.4"/>
    <n v="4764.1099999999997"/>
    <n v="4701.71"/>
    <n v="62.4"/>
    <n v="4764.1099999999997"/>
    <s v="Prever o ajuste do cercamento de perímetro no local da instalação da lixeira."/>
  </r>
  <r>
    <n v="490"/>
    <s v="G01"/>
    <x v="27"/>
    <x v="23"/>
    <s v="Paisagismo"/>
    <s v="T.1- Tutores e amarrilhos para árvores e palmeiras, mudas com até 2,5 m.de altura: 2 tutores de caibro 4x4 cm encimada por uma trave de madeira(2,5x12x120) cm, fixadas nos caibros a 1,20 m. de altura. onde a muda será fixada através de amarrilho de sisal;  a altura dos caibros serão de 1,80 m., no mínimo, garantindo um aterro de 50 cm.   Fornecimento e colocação"/>
    <s v="un."/>
    <n v="58"/>
    <n v="360"/>
    <n v="0"/>
    <n v="360"/>
    <n v="20880"/>
    <n v="0"/>
    <n v="20880"/>
    <s v="Paisagismo _x000a_Exclusos os custos da  limpeza e remoções da vegetação existente, assim como o plantio das espécies arbóreas da Compensação Ambiental"/>
  </r>
  <r>
    <n v="491"/>
    <s v="G01"/>
    <x v="27"/>
    <x v="23"/>
    <s v="Paisagismo"/>
    <s v="T.2- Tutores para mudas de palmeiras com 3,0 m.de altura: 3 tutores de caibro 4x4 cm com 2,0 m de comprimento, disposta no formato de um tripé, apoiando a muda à meia altura (ver esquema indicado no desenho: CBF-CD-MCP-PSG-PE-100-IMPL_R00).   Fornecimento e colocação"/>
    <s v="un."/>
    <n v="10"/>
    <n v="720"/>
    <n v="0"/>
    <n v="720"/>
    <n v="7200"/>
    <n v="0"/>
    <n v="7200"/>
    <s v="Paisagismo _x000a_Exclusos os custos da  limpeza e remoções da vegetação existente, assim como o plantio das espécies arbóreas da Compensação Ambiental"/>
  </r>
  <r>
    <n v="492"/>
    <s v="G01"/>
    <x v="27"/>
    <x v="23"/>
    <s v="Paisagismo"/>
    <s v="T.3- Terra de plantio: terra de textura areno-argilosa, enriquecida com adubos orgânicos e químicos"/>
    <s v="m3"/>
    <n v="140"/>
    <m/>
    <n v="0"/>
    <n v="0"/>
    <n v="0"/>
    <n v="0"/>
    <n v="0"/>
    <s v="Paisagismo _x000a_Exclusos os custos da  limpeza e remoções da vegetação existente, assim como o plantio das espécies arbóreas da Compensação Ambiental"/>
  </r>
  <r>
    <n v="493"/>
    <s v="G01"/>
    <x v="27"/>
    <x v="23"/>
    <s v="Paisagismo"/>
    <s v="A-1-Inga edulis (h=1,50 a 2,00 m.) | ingá-cipó, ingá-macarrão, ingá"/>
    <s v="un."/>
    <n v="2"/>
    <n v="72"/>
    <n v="0"/>
    <n v="72"/>
    <n v="144"/>
    <n v="0"/>
    <n v="144"/>
    <s v="PLANTIO DE ÁRVORES NATIVAS - plantio em cova unitária (mínimo: 80x80x60cm) - (terra computada no ítem T.2)"/>
  </r>
  <r>
    <n v="494"/>
    <s v="G01"/>
    <x v="27"/>
    <x v="23"/>
    <s v="Paisagismo"/>
    <s v="A-2-Licania tomentosa (h=1,50 a 2,00 m.) | oiti, oiti-da-praia, oiti-cagão, oiti-mirim, guaili"/>
    <s v="un."/>
    <n v="11"/>
    <n v="60"/>
    <n v="0"/>
    <n v="60"/>
    <n v="660"/>
    <n v="0"/>
    <n v="660"/>
    <s v="PLANTIO DE ÁRVORES NATIVAS - plantio em cova unitária (mínimo: 80x80x60cm) - (terra computada no ítem T.2)"/>
  </r>
  <r>
    <n v="495"/>
    <s v="G01"/>
    <x v="27"/>
    <x v="23"/>
    <s v="Paisagismo"/>
    <s v="A-3-Handroanthus cassinoides (h=1,50 a 2,00 m.) | pau-caixeta, caixeta, tabebuia-do-brejo"/>
    <s v="un."/>
    <n v="13"/>
    <n v="60"/>
    <n v="0"/>
    <n v="60"/>
    <n v="780"/>
    <n v="0"/>
    <n v="780"/>
    <s v="PLANTIO DE ÁRVORES NATIVAS - plantio em cova unitária (mínimo: 80x80x60cm) - (terra computada no ítem T.2)"/>
  </r>
  <r>
    <n v="496"/>
    <s v="G01"/>
    <x v="27"/>
    <x v="23"/>
    <s v="Paisagismo"/>
    <s v="A-4-Talipariti pernambucensis (h=1,50 a 2,00 m) | algodão da praia, algodão-do-brejo"/>
    <s v="un."/>
    <n v="26"/>
    <n v="60"/>
    <n v="0"/>
    <n v="60"/>
    <n v="1560"/>
    <n v="0"/>
    <n v="1560"/>
    <s v="PLANTIO DE ÁRVORES NATIVAS - plantio em cova unitária (mínimo: 80x80x60cm) - (terra computada no ítem T.2)"/>
  </r>
  <r>
    <n v="497"/>
    <s v="G01"/>
    <x v="27"/>
    <x v="23"/>
    <s v="Paisagismo"/>
    <s v="A-5- Schinus terebenthifolius (h=1,50 a 2,00 m) |  aroeira-mansa, aroeira"/>
    <s v="un."/>
    <n v="4"/>
    <n v="60"/>
    <n v="0"/>
    <n v="60"/>
    <n v="240"/>
    <n v="0"/>
    <n v="240"/>
    <s v="PLANTIO DE ÁRVORES NATIVAS - plantio em cova unitária (mínimo: 80x80x60cm) - (terra computada no ítem T.2)"/>
  </r>
  <r>
    <n v="498"/>
    <s v="G01"/>
    <x v="27"/>
    <x v="23"/>
    <s v="Paisagismo"/>
    <s v="P-1-Butia eriospatha (h=2,00 - 2,50 m) | butiá, butiá-da-serra, butiazeiro, macuma"/>
    <s v="un"/>
    <n v="2"/>
    <n v="1320"/>
    <n v="0"/>
    <n v="1320"/>
    <n v="2640"/>
    <n v="0"/>
    <n v="2640"/>
    <s v="PLANTIO DE PALMEIRAS - plantio em cova unitária (mínimo: 60x60x60cm) - terra computada no ítem T.3"/>
  </r>
  <r>
    <n v="499"/>
    <s v="G01"/>
    <x v="27"/>
    <x v="23"/>
    <s v="Paisagismo"/>
    <s v="P-2-Euterpe edulis (h=2,50 - 3,00 m) | Jussara, palmito-doce, içaí"/>
    <s v="un"/>
    <n v="10"/>
    <n v="360"/>
    <n v="0"/>
    <n v="360"/>
    <n v="3600"/>
    <n v="0"/>
    <n v="3600"/>
    <s v="PLANTIO DE PALMEIRAS - plantio em cova unitária (mínimo: 60x60x60cm) - terra computada no ítem T.3"/>
  </r>
  <r>
    <n v="500"/>
    <s v="G01"/>
    <x v="27"/>
    <x v="23"/>
    <s v="Paisagismo"/>
    <s v="Gr-1-Axonopus compressus | grama-missioneira, grama-de-são-carlos"/>
    <s v="m²"/>
    <n v="1954"/>
    <m/>
    <n v="0"/>
    <n v="0"/>
    <n v="0"/>
    <n v="0"/>
    <n v="0"/>
    <s v="Gramado: revolvimento e incorporação de adubos químicos e orgânicos, nas camada de terra de plantio - camada=5 cm."/>
  </r>
  <r>
    <n v="501"/>
    <s v="G01"/>
    <x v="27"/>
    <x v="23"/>
    <s v="Paisagismo"/>
    <s v="B-1-Calliandra brevipes (muda h=40 cm) | Caliandra, quebra-foice, esponginha-rosa"/>
    <s v="un"/>
    <n v="8"/>
    <n v="24"/>
    <n v="0"/>
    <n v="24"/>
    <n v="192"/>
    <n v="0"/>
    <n v="192"/>
    <s v=" PLANTIO DE ARBUSTOS - plantio em cova unitária (mínimo: 40x40x40cm) - (terra computada no ítem 1.2)"/>
  </r>
  <r>
    <n v="502"/>
    <s v="G01"/>
    <x v="27"/>
    <x v="23"/>
    <s v="Paisagismo"/>
    <s v="B-2-Clusia fluminensis (muda h=70 cm) | Clusia"/>
    <s v="un"/>
    <n v="5"/>
    <n v="60"/>
    <n v="0"/>
    <n v="60"/>
    <n v="300"/>
    <n v="0"/>
    <n v="300"/>
    <s v=" PLANTIO DE ARBUSTOS - plantio em cova unitária (mínimo: 40x40x40cm) - (terra computada no ítem 1.2)"/>
  </r>
  <r>
    <n v="503"/>
    <s v="G01"/>
    <x v="27"/>
    <x v="23"/>
    <s v="Paisagismo"/>
    <s v="B-3-Heliconia psitacorum (muda h=40 cm) | Heliconia-papagaio, pacová"/>
    <s v="un"/>
    <n v="70"/>
    <n v="96"/>
    <n v="0"/>
    <n v="96"/>
    <n v="6720"/>
    <n v="0"/>
    <n v="6720"/>
    <s v=" PLANTIO DE ARBUSTOS - plantio em cova unitária (mínimo: 40x40x40cm) - (terra computada no ítem 1.2)"/>
  </r>
  <r>
    <n v="504"/>
    <s v="G01"/>
    <x v="27"/>
    <x v="23"/>
    <s v="Paisagismo"/>
    <s v="B-4-Lantana undulata (muda h=40 cm) | lantan-branca, cambará-rugoso"/>
    <s v="un"/>
    <n v="50"/>
    <n v="12"/>
    <n v="0"/>
    <n v="12"/>
    <n v="600"/>
    <n v="0"/>
    <n v="600"/>
    <s v=" PLANTIO DE ARBUSTOS - plantio em cova unitária (mínimo: 40x40x40cm) - (terra computada no ítem 1.2)"/>
  </r>
  <r>
    <n v="505"/>
    <s v="G01"/>
    <x v="27"/>
    <x v="23"/>
    <s v="Paisagismo"/>
    <s v="B-5-Pleroma moricazndiana (muda h=60 cm) | Quaresmeirinha, quaresmeira-arbustiva"/>
    <s v="un"/>
    <n v="20"/>
    <n v="18"/>
    <n v="0"/>
    <n v="18"/>
    <n v="360"/>
    <n v="0"/>
    <n v="360"/>
    <s v=" PLANTIO DE ARBUSTOS - plantio em cova unitária (mínimo: 40x40x40cm) - (terra computada no ítem 1.2)"/>
  </r>
  <r>
    <n v="506"/>
    <s v="G01"/>
    <x v="27"/>
    <x v="23"/>
    <s v="Paisagismo"/>
    <s v="C-1-Neomarica caerulea (mudas: 20 unid/m2) | lírio-azul"/>
    <s v="un"/>
    <n v="30"/>
    <n v="42"/>
    <n v="0"/>
    <n v="42"/>
    <n v="1260"/>
    <n v="0"/>
    <n v="1260"/>
    <s v="Ervas de coberturas (forrações): revolvimento e incorporação de adubos químicos e orgânicos - camada = 10 cm"/>
  </r>
  <r>
    <n v="507"/>
    <s v="G01"/>
    <x v="27"/>
    <x v="23"/>
    <s v="Paisagismo"/>
    <s v="C-2-Turnera ulmifolia (mudas: 12 unid/m2) | turnera"/>
    <s v="un"/>
    <n v="170"/>
    <n v="42"/>
    <n v="0"/>
    <n v="42"/>
    <n v="7140"/>
    <n v="0"/>
    <n v="7140"/>
    <s v="Ervas de coberturas (forrações): revolvimento e incorporação de adubos químicos e orgânicos - camada = 10 cm"/>
  </r>
  <r>
    <n v="508"/>
    <s v="G01"/>
    <x v="27"/>
    <x v="23"/>
    <s v="Paisagismo"/>
    <s v="C-3-Tradescantia zebrina, var.purpusii (mudas: 30 unid/m2) | trapoeraba"/>
    <s v="un"/>
    <n v="620"/>
    <n v="84"/>
    <n v="0"/>
    <n v="84"/>
    <n v="52080"/>
    <n v="0"/>
    <n v="52080"/>
    <s v="Ervas de coberturas (forrações): revolvimento e incorporação de adubos químicos e orgânicos - camada = 10 cm"/>
  </r>
  <r>
    <n v="509"/>
    <s v="G01"/>
    <x v="27"/>
    <x v="23"/>
    <s v="Paisagismo"/>
    <s v="C-4-Ophiopogon jaburam (mudas: 20 unid/m2) | barba-de-serpente, ofiopogom"/>
    <s v="un"/>
    <n v="290"/>
    <n v="54"/>
    <n v="0"/>
    <n v="54"/>
    <n v="15660"/>
    <n v="0"/>
    <n v="15660"/>
    <s v="Ervas de coberturas (forrações): revolvimento e incorporação de adubos químicos e orgânicos - camada = 10 cm"/>
  </r>
  <r>
    <n v="510"/>
    <s v="G01"/>
    <x v="27"/>
    <x v="23"/>
    <s v="Paisagismo"/>
    <s v="Gar.1-Garantia dos serviços prestados de 90 dias, contados a partir do término do plantio. Durante esse período, caberá a CONTRATADA a irrigação, manutenção e controle sobre a plantação, comprometendo-se a substituir quaisquer mudas que não estejam em condições adequadas. | "/>
    <s v="mês"/>
    <n v="3"/>
    <n v="0"/>
    <n v="0"/>
    <n v="0"/>
    <n v="0"/>
    <n v="0"/>
    <n v="0"/>
    <s v="Garantia da Contratada (Manutenção e Consolidação), conforme memorial descritivo"/>
  </r>
  <r>
    <n v="511"/>
    <s v="G01"/>
    <x v="27"/>
    <x v="23"/>
    <s v="Arquibancada"/>
    <s v="ARQUIBANCADAS (Talude) - Execução de  arquibancadas em talude executado conforme projeto de infraestrutura (87,80m de comprimento em 3 níveis), em terreno devidamente compactado e com as dimensões especificadas, incluso corte do talude para configuração e preparação dos degraus,  placas de concreto pré-moldadas como assentos das arquibancadas com  dimensões 100cm x 45cm, instaladas com junta seca entre elas e escadas radiais executadas em  em concreto armado sobre o terreno compactado._x000a_PREVER/INCLUIR MURO DE CONTENÇÃO IMPERMEABILIZADO NA PARTE PORTERIOR DA ARQUIBANCADA EM TODA SUA EXTENSÃO. ALTURA DO MURO DE CONTENÇÃO IGUAL DA ARQUIBANCADA (H=1,40M). ALÉM DA EXECUÇÃO, PROJETO ESTRUTURAL , PROJETO DE FUNDAÇÕES E  RESPECTIVAS ARTs FAZEM PARTE DO ESCOPO DESTE ITEM"/>
    <s v="un"/>
    <n v="1"/>
    <n v="143348.44"/>
    <n v="86452.03"/>
    <n v="229800.47"/>
    <n v="143348.44"/>
    <n v="86452.03"/>
    <n v="229800.47"/>
    <s v="ARQUIBANCADA_x000a_Área Gramada contemplada em Paisagismo_x000a_Corrimãos contemplados em Esquadrias Metálicas_x000a_Sinalizações contempladas em Acessibilidade"/>
  </r>
  <r>
    <n v="512"/>
    <s v="G01"/>
    <x v="27"/>
    <x v="23"/>
    <s v="Arquibancada"/>
    <s v="Placas de concreto pré-moldadas de dimensões 120cm x 60cm  espaçadas em 5cm (grama), para promover um “caminho” de calçada do edifício principal até o final das arquibancadas. "/>
    <s v="m²"/>
    <n v="164.16"/>
    <n v="105.68"/>
    <n v="69.47"/>
    <n v="175.15"/>
    <n v="17348.428800000002"/>
    <n v="11404.1952"/>
    <n v="28752.624"/>
    <s v="ARQUIBANCADA -incl. todo percurso até a arquibanda e frente desta também"/>
  </r>
  <r>
    <n v="513"/>
    <s v="G01"/>
    <x v="27"/>
    <x v="23"/>
    <s v="Acessibilidade"/>
    <s v="Piso podotátil direcional em bloco de concreto quadrado 20 x 20 cm, # 6 cm assentado sobre coxim de areia"/>
    <s v="m²"/>
    <n v="70.44"/>
    <n v="842.29599659284497"/>
    <n v="318.90303804656446"/>
    <n v="1161.1990346394095"/>
    <n v="59331.329999999994"/>
    <n v="22463.53"/>
    <n v="81794.86"/>
    <s v="acessibilidade.. _x000a_externo - piso direcional (1127 placas de 25x25) e de alerta (127 placas de 25x25) - cor amarela"/>
  </r>
  <r>
    <n v="514"/>
    <s v="G01"/>
    <x v="27"/>
    <x v="23"/>
    <s v="Acessibilidade"/>
    <s v="Piso podotátil de alerta em bloco de concreto quadrado 20 x 20 cm, # 6 cm assentado sobre coxim de areia"/>
    <s v="m²"/>
    <n v="7.94"/>
    <n v="168.46"/>
    <n v="63.78"/>
    <n v="232.24"/>
    <n v="1337.5724"/>
    <n v="506.41320000000002"/>
    <n v="1843.9856000000002"/>
    <s v="acessibilidade.. _x000a_externo - piso direcional (1127 placas de 25x25) e de alerta (127 placas de 25x25) - cor amarela"/>
  </r>
  <r>
    <n v="515"/>
    <s v="G01"/>
    <x v="27"/>
    <x v="23"/>
    <s v="Acessibilidade"/>
    <s v="Fita antiderrapante, faixa com largura=3cm e espessura=2mm, aplicação em degrau_x000a_Ref. 3M Preta Safety Walk "/>
    <s v="m"/>
    <n v="22.5"/>
    <n v="12.15"/>
    <n v="62.57"/>
    <n v="74.72"/>
    <n v="273.375"/>
    <n v="1407.825"/>
    <n v="1681.2"/>
    <s v="ARQUIBANCADA - Fita Antiderrapente 150x3cm- degrau - 15 x"/>
  </r>
  <r>
    <n v="516"/>
    <s v="G01"/>
    <x v="27"/>
    <x v="23"/>
    <s v="Acessibilidade"/>
    <s v="Sinalização visual de degraus para deficiente visual (20x3cm) (faixa de borda de escada) adesivada_x000a_REF. ANDALUZ"/>
    <s v="un"/>
    <n v="30"/>
    <n v="13"/>
    <n v="62.57"/>
    <n v="75.569999999999993"/>
    <n v="390"/>
    <n v="1877.1"/>
    <n v="2267.1"/>
    <s v="ARQUIBANCADA - Faixa Sinalização Visual 7x3cm - degrau"/>
  </r>
  <r>
    <n v="517"/>
    <s v="G01"/>
    <x v="27"/>
    <x v="23"/>
    <s v="Acessibilidade"/>
    <s v="Rampa de acesso destinada à PNE, revestida com piso podotátil de alerta/ladrilho hidráulico 25 x 25 cm, # 2cm, assentado com argamassa"/>
    <s v="m²"/>
    <n v="5.67"/>
    <n v="237.98"/>
    <n v="63.78"/>
    <n v="301.76"/>
    <n v="1349.3465999999999"/>
    <n v="361.63260000000002"/>
    <n v="1710.9792"/>
    <s v="1 Rampa na calçada da Guarita "/>
  </r>
  <r>
    <n v="518"/>
    <s v="G01"/>
    <x v="29"/>
    <x v="24"/>
    <s v="Limpeza"/>
    <s v="Carga manual de entulho em caminhão basculante"/>
    <s v="m³"/>
    <n v="40"/>
    <n v="123.5"/>
    <n v="95.31"/>
    <n v="218.81"/>
    <n v="4940"/>
    <n v="3812.4"/>
    <n v="8752.4"/>
    <m/>
  </r>
  <r>
    <n v="519"/>
    <s v="G01"/>
    <x v="29"/>
    <x v="24"/>
    <s v="Limpeza"/>
    <s v="Limpeza geral da edificação"/>
    <s v="m²"/>
    <n v="446.71"/>
    <n v="2.6"/>
    <n v="10.34"/>
    <n v="12.94"/>
    <n v="1161.4459999999999"/>
    <n v="4618.9813999999997"/>
    <n v="5780.4273999999996"/>
    <m/>
  </r>
  <r>
    <n v="520"/>
    <s v="G01"/>
    <x v="30"/>
    <x v="25"/>
    <s v="Equipamentos"/>
    <s v="Banco de 12 jogadores suplentes coberto (incluso frete)"/>
    <s v="cj"/>
    <n v="2"/>
    <n v="32760"/>
    <n v="0"/>
    <n v="32760"/>
    <n v="65520"/>
    <n v="0"/>
    <n v="65520"/>
    <m/>
  </r>
  <r>
    <n v="521"/>
    <s v="G01"/>
    <x v="30"/>
    <x v="25"/>
    <s v="Equipamentos"/>
    <s v="Banco de 4 lugares coberto para Delegado/4.o Arbitro/Federação (incluso frete)"/>
    <s v="cj"/>
    <n v="1"/>
    <n v="15600"/>
    <n v="0"/>
    <n v="15600"/>
    <n v="15600"/>
    <n v="0"/>
    <n v="15600"/>
    <m/>
  </r>
  <r>
    <n v="522"/>
    <s v="G01"/>
    <x v="30"/>
    <x v="25"/>
    <s v="Equipamentos"/>
    <s v="Banco individual para acompanhantes de cadeirantes, incl. Estrutura de apoio em ferro galvanizado com pintura eletrostática na cor cinza e assento plastico com encosto na cor cinza (incluso frete)"/>
    <s v="cj"/>
    <n v="8"/>
    <n v="975"/>
    <n v="0"/>
    <n v="975"/>
    <n v="7800"/>
    <n v="0"/>
    <n v="7800"/>
    <m/>
  </r>
  <r>
    <n v="523"/>
    <s v="G02"/>
    <x v="30"/>
    <x v="25"/>
    <s v="Gramado"/>
    <s v="Construção de campo de futebol com dimensões oficiais (105x68), incluindo a execução de drenagem, grama sintética, traves, demarcações. Inclui:_x000a_• Grama FieldTurf Importada FIFA PREFERRED PRODUCER-CLASSIC HD_x000a_• Implantação da base de Brita_x000a_• Nivelamento a laser e compactação_x000a_• Implantação da grama FieldTurf_x000a_• Colocação mecanizada do Infill_x000a_• Escovação e colocação das traves e redes._x000a_• Sistema de Irrigação adaptado"/>
    <s v="cj"/>
    <n v="1"/>
    <m/>
    <m/>
    <n v="0"/>
    <n v="0"/>
    <n v="0"/>
    <n v="0"/>
    <s v="CONTRATAÇÃO DIRETA CBF _x000a_(NÃO É ESCOPO DA CONSTRUTURA)"/>
  </r>
  <r>
    <n v="524"/>
    <s v="G02"/>
    <x v="30"/>
    <x v="25"/>
    <s v="Gramado"/>
    <s v="Canaleta em concreto armado, 0,4 x 0,4 m, para águas pluviais conforme projeto executivo, incl. Grelhas caimento e conexões com a rede de drenagem do campo"/>
    <s v="m"/>
    <n v="366"/>
    <m/>
    <m/>
    <n v="0"/>
    <n v="0"/>
    <n v="0"/>
    <n v="0"/>
    <s v="CONTRATAÇÃO DIRETA CBF _x000a_(NÃO É ESCOPO DA CONSTRUTURA)"/>
  </r>
  <r>
    <n v="525"/>
    <s v="G09"/>
    <x v="30"/>
    <x v="25"/>
    <s v="Mobiliários"/>
    <s v="Fonecimento e montagem de mobiliário conforme Lay Out"/>
    <s v="vb"/>
    <n v="1"/>
    <m/>
    <m/>
    <n v="0"/>
    <n v="0"/>
    <n v="0"/>
    <n v="0"/>
    <s v="CONTRATAÇÃO DIRETA CBF _x000a_(NÃO É ESCOPO DA CONSTRUTURA)"/>
  </r>
  <r>
    <n v="526"/>
    <s v="G09"/>
    <x v="30"/>
    <x v="25"/>
    <s v="Equipamentos"/>
    <s v="Refrigerador compacto tipo frigobar Cor: Branco,  Capacidade minima  de Armazenamento: 122L. Voltagem: 110V ou 220V. Consumo de energia: 110V 19.1Kwh/mês. Outorgado do Selo Procel de 2011 em reconhecimento de alta eficiência._x000a_Dimensões (Aproximadas) (LxAxP): 495x880x540 mm."/>
    <s v="un"/>
    <n v="1"/>
    <m/>
    <m/>
    <n v="0"/>
    <n v="0"/>
    <n v="0"/>
    <n v="0"/>
    <s v="CONTRATAÇÃO DIRETA CBF _x000a_(NÃO É ESCOPO DA CONSTRUTURA)"/>
  </r>
  <r>
    <n v="527"/>
    <s v="G09"/>
    <x v="30"/>
    <x v="25"/>
    <s v="Equipamentos"/>
    <s v="Bebedouro Industrial 50 Litros  (Kit de Instalação + Filtro)  - Armazenagem de  50 Litros de água gelada;_x000a_Capacidade de Refrigeração de 120 L/hora;_x000a_02 Torneiras em Metal Cromado; *_x000a_Gás Refrigerante Ecológico R134 A;_x000a_Termostato Regulador de Temperatura;_x000a_Dimensões: 1350 x 650 x 550 (Alt x Larg x Prof);_x000a_Peso: 40 Kg;_x000a_Tensão: 127V ou 220V;_x000a_* Na linha padrão o bebedouro é equipado c/ 01 torneira natural + 01 torneira refrigerada (todas tipo copo)"/>
    <s v="un"/>
    <n v="1"/>
    <m/>
    <m/>
    <n v="0"/>
    <n v="0"/>
    <n v="0"/>
    <n v="0"/>
    <s v="CONTRATAÇÃO DIRETA CBF _x000a_(NÃO É ESCOPO DA CONSTRUTURA)"/>
  </r>
  <r>
    <n v="528"/>
    <s v="G09"/>
    <x v="30"/>
    <x v="25"/>
    <s v="Equipamentos"/>
    <s v="Purificador agua branco bivolt - Ref. Electrolux  PE11b_x000a_Dimensões A:33cm / L:25cm / P:29cm_x000a_Capacidade do tanque de aproximadamente 0,8l_x000a_Potência (W) 65_x000a_Troca de filtro indicada 3000 litros ou 6 meses._x000a_Capacidade de refrigeração (l/h)* 0,240_x000a_Consumo de energia (kW/h/mês)* 8,01_x000a_Vazão máxima:100 litros/h_x000a_Pressão da água 39,23 a 392,26 kPa (pressão recomendada para vazão de 1 l/min)_x000a_Garantia de 12 Meses Pelo Fabricante."/>
    <s v="un"/>
    <n v="1"/>
    <m/>
    <m/>
    <n v="0"/>
    <n v="0"/>
    <n v="0"/>
    <n v="0"/>
    <s v="CONTRATAÇÃO DIRETA CBF _x000a_(NÃO É ESCOPO DA CONSTRUTURA)"/>
  </r>
  <r>
    <n v="529"/>
    <s v="G07"/>
    <x v="30"/>
    <x v="25"/>
    <s v="Comunicação Visual interna e externa"/>
    <s v="Fornecimento e Instalação dos elementos de Comunicação Visual Interna e Externa (placas, Adesivos, totens, etc) - incl. frete"/>
    <s v="vb"/>
    <n v="1"/>
    <m/>
    <m/>
    <n v="0"/>
    <n v="0"/>
    <n v="0"/>
    <n v="0"/>
    <s v="CONTRATAÇÃO DIRETA CBF _x000a_(NÃO É ESCOPO DA CONSTRUTURA)"/>
  </r>
  <r>
    <n v="530"/>
    <s v="G01"/>
    <x v="8"/>
    <x v="26"/>
    <s v="Fundações"/>
    <s v="Arrasamento das Estacas"/>
    <s v="un"/>
    <n v="45"/>
    <n v="86.8"/>
    <n v="37.07"/>
    <n v="123.87"/>
    <n v="3906"/>
    <n v="1668.15"/>
    <n v="5574.1500000000005"/>
    <m/>
  </r>
  <r>
    <n v="531"/>
    <s v="G01"/>
    <x v="8"/>
    <x v="26"/>
    <s v="Fundações"/>
    <s v="Retirada de Material Escavado (Bota Fora)"/>
    <s v="m3"/>
    <n v="8.5"/>
    <n v="9.66"/>
    <n v="0.28000000000000003"/>
    <n v="9.94"/>
    <n v="82.11"/>
    <n v="2.3800000000000003"/>
    <n v="84.49"/>
    <m/>
  </r>
  <r>
    <n v="532"/>
    <s v="G01"/>
    <x v="8"/>
    <x v="26"/>
    <s v="Alvenarias"/>
    <s v="Transporte Horizontal de Entulho"/>
    <s v="m3"/>
    <n v="1.5"/>
    <n v="0"/>
    <n v="65.180000000000007"/>
    <n v="65.180000000000007"/>
    <n v="0"/>
    <n v="97.77000000000001"/>
    <n v="97.77000000000001"/>
    <m/>
  </r>
  <r>
    <n v="533"/>
    <s v="G01"/>
    <x v="8"/>
    <x v="26"/>
    <s v="Alvenarias"/>
    <s v="Remoção de Entulho Classe A"/>
    <s v="m3"/>
    <n v="1.5"/>
    <n v="123.5"/>
    <n v="30.13"/>
    <n v="153.63"/>
    <n v="185.25"/>
    <n v="45.195"/>
    <n v="230.44499999999999"/>
    <m/>
  </r>
  <r>
    <n v="534"/>
    <s v="G01"/>
    <x v="8"/>
    <x v="26"/>
    <s v="Reservatórios"/>
    <s v="Apiloamento de Solo"/>
    <s v="m2"/>
    <n v="83"/>
    <n v="0"/>
    <n v="6.54"/>
    <n v="6.54"/>
    <n v="0"/>
    <n v="542.82000000000005"/>
    <n v="542.82000000000005"/>
    <m/>
  </r>
  <r>
    <n v="535"/>
    <s v="G01"/>
    <x v="8"/>
    <x v="26"/>
    <s v="Reservatórios"/>
    <s v="Estacas Escavadas com Hélice Contínua ø 30cm"/>
    <s v="m"/>
    <n v="24"/>
    <n v="40.9"/>
    <n v="31.24"/>
    <n v="72.14"/>
    <n v="981.59999999999991"/>
    <n v="749.76"/>
    <n v="1731.3600000000001"/>
    <m/>
  </r>
  <r>
    <n v="536"/>
    <s v="G01"/>
    <x v="8"/>
    <x v="26"/>
    <s v="Reservatórios"/>
    <s v="Aço Diversas Bitolas + Ferreiro"/>
    <s v="kg"/>
    <n v="100"/>
    <n v="8.43"/>
    <n v="3.53"/>
    <n v="11.959999999999999"/>
    <n v="843"/>
    <n v="353"/>
    <n v="1196"/>
    <m/>
  </r>
  <r>
    <m/>
    <m/>
    <x v="24"/>
    <x v="26"/>
    <s v="Reservatórios"/>
    <s v="Concreto Fck 30Mpa para Estaca Hélice Continua (Cimento &gt; 350 kg/m3 e a/c 0,6)"/>
    <s v="m3"/>
    <n v="3"/>
    <n v="757.58"/>
    <n v="0"/>
    <n v="757.58"/>
    <n v="2272.7400000000002"/>
    <n v="0"/>
    <n v="2272.7400000000002"/>
    <m/>
  </r>
  <r>
    <m/>
    <m/>
    <x v="24"/>
    <x v="26"/>
    <s v="Reservatórios"/>
    <s v="Lançamento de Concreto"/>
    <s v="m3"/>
    <n v="3"/>
    <n v="0"/>
    <n v="223.24"/>
    <n v="223.24"/>
    <n v="0"/>
    <n v="669.72"/>
    <n v="669.72"/>
    <m/>
  </r>
  <r>
    <m/>
    <m/>
    <x v="24"/>
    <x v="26"/>
    <s v="Reservatórios"/>
    <s v="Lançamento de Concreto"/>
    <s v="m3"/>
    <n v="57.2"/>
    <n v="0"/>
    <n v="223.24"/>
    <n v="223.24"/>
    <n v="0"/>
    <n v="12769.328000000001"/>
    <n v="12769.328000000001"/>
    <m/>
  </r>
  <r>
    <m/>
    <m/>
    <x v="24"/>
    <x v="26"/>
    <s v="Reservatórios"/>
    <s v="Arrasamento das Estacas"/>
    <s v="un"/>
    <n v="4"/>
    <n v="86.8"/>
    <n v="37.07"/>
    <n v="123.87"/>
    <n v="347.2"/>
    <n v="148.28"/>
    <n v="495.48"/>
    <m/>
  </r>
  <r>
    <m/>
    <m/>
    <x v="24"/>
    <x v="26"/>
    <s v="Reservatórios"/>
    <s v="Retirada de Material Escavado (Bota Fora)"/>
    <s v="m3"/>
    <n v="3"/>
    <n v="9.66"/>
    <n v="0.28000000000000003"/>
    <n v="9.94"/>
    <n v="28.98"/>
    <n v="0.84000000000000008"/>
    <n v="29.82"/>
    <m/>
  </r>
  <r>
    <m/>
    <m/>
    <x v="24"/>
    <x v="26"/>
    <s v="Reservatórios"/>
    <s v="Escavação Mecanica com Escavadeira Hidraulica"/>
    <s v="m3"/>
    <n v="33"/>
    <n v="35.42"/>
    <n v="0"/>
    <n v="35.42"/>
    <n v="1168.8600000000001"/>
    <n v="0"/>
    <n v="1168.8600000000001"/>
    <m/>
  </r>
  <r>
    <m/>
    <m/>
    <x v="24"/>
    <x v="26"/>
    <s v="Reservatórios"/>
    <s v="Escavação Manual em Solo Normal até 1.5m"/>
    <s v="m3"/>
    <n v="3"/>
    <n v="161"/>
    <n v="159.62"/>
    <n v="320.62"/>
    <n v="483"/>
    <n v="478.86"/>
    <n v="961.86"/>
    <m/>
  </r>
  <r>
    <m/>
    <m/>
    <x v="24"/>
    <x v="26"/>
    <s v="Reservatórios"/>
    <s v="Forma e Desforma com Tabua de Madeira Branca"/>
    <s v="m2"/>
    <n v="8.5"/>
    <n v="61.6"/>
    <n v="134.16999999999999"/>
    <n v="195.76999999999998"/>
    <n v="523.6"/>
    <n v="1140.4449999999999"/>
    <n v="1664.0449999999998"/>
    <m/>
  </r>
  <r>
    <m/>
    <m/>
    <x v="24"/>
    <x v="26"/>
    <s v="Reservatórios"/>
    <s v="Aço Diversas Bitolas + Ferreiro"/>
    <s v="kg"/>
    <n v="640"/>
    <n v="8.43"/>
    <n v="3.53"/>
    <n v="11.959999999999999"/>
    <n v="5395.2"/>
    <n v="2259.1999999999998"/>
    <n v="7654.4"/>
    <m/>
  </r>
  <r>
    <m/>
    <m/>
    <x v="24"/>
    <x v="26"/>
    <s v="Reservatórios"/>
    <s v="Concreto Fck 30 MPa"/>
    <s v="m3"/>
    <n v="8"/>
    <n v="661.5"/>
    <n v="0"/>
    <n v="661.5"/>
    <n v="5292"/>
    <n v="0"/>
    <n v="5292"/>
    <m/>
  </r>
  <r>
    <m/>
    <m/>
    <x v="24"/>
    <x v="26"/>
    <s v="Reservatórios"/>
    <s v="Lançamento de Concreto"/>
    <s v="m3"/>
    <n v="8"/>
    <n v="0"/>
    <n v="223.24"/>
    <n v="223.24"/>
    <n v="0"/>
    <n v="1785.92"/>
    <n v="1785.92"/>
    <m/>
  </r>
  <r>
    <m/>
    <m/>
    <x v="24"/>
    <x v="26"/>
    <s v="Reservatórios"/>
    <s v="Reaterro Compactado Mecanizado"/>
    <s v="m3"/>
    <n v="28"/>
    <n v="84"/>
    <n v="9.27"/>
    <n v="93.27"/>
    <n v="2352"/>
    <n v="259.56"/>
    <n v="2611.56"/>
    <m/>
  </r>
  <r>
    <m/>
    <m/>
    <x v="24"/>
    <x v="26"/>
    <s v="Reservatórios"/>
    <s v="Retirada de Material Escavado (Bota Fora)"/>
    <s v="m3"/>
    <n v="11.5"/>
    <n v="9.66"/>
    <n v="0.28000000000000003"/>
    <n v="9.94"/>
    <n v="111.09"/>
    <n v="3.22"/>
    <n v="114.30999999999999"/>
    <m/>
  </r>
  <r>
    <m/>
    <m/>
    <x v="24"/>
    <x v="26"/>
    <s v="Reservatórios"/>
    <s v="Aluguel de Guindaste "/>
    <s v="vb"/>
    <n v="1"/>
    <n v="9360"/>
    <n v="0"/>
    <n v="9360"/>
    <n v="9360"/>
    <n v="0"/>
    <n v="9360"/>
    <m/>
  </r>
  <r>
    <m/>
    <m/>
    <x v="24"/>
    <x v="26"/>
    <s v="Vinílicos"/>
    <s v="Preparo da Superfície para Instalação de Piso Vinílico"/>
    <s v="m2"/>
    <n v="83.85"/>
    <n v="32.5"/>
    <n v="8.41"/>
    <n v="40.909999999999997"/>
    <n v="2725.125"/>
    <n v="705.17849999999999"/>
    <n v="3430.3034999999995"/>
    <m/>
  </r>
  <r>
    <n v="537"/>
    <s v="G01"/>
    <x v="8"/>
    <x v="26"/>
    <s v="Concreto"/>
    <s v="Regularização de Laje/ Contrapiso"/>
    <s v="m2"/>
    <n v="446.71"/>
    <n v="37.51"/>
    <n v="42.89"/>
    <n v="80.400000000000006"/>
    <n v="16756.092099999998"/>
    <n v="19159.391899999999"/>
    <n v="35915.484000000004"/>
    <m/>
  </r>
  <r>
    <n v="538"/>
    <s v="G01"/>
    <x v="8"/>
    <x v="26"/>
    <s v="Calçadas"/>
    <s v="Sub Base com Brita Graduada (Mecanizada)"/>
    <s v="m2"/>
    <n v="928.2"/>
    <n v="41.37"/>
    <n v="0.62"/>
    <n v="41.989999999999995"/>
    <n v="38399.633999999998"/>
    <n v="575.48400000000004"/>
    <n v="38975.117999999995"/>
    <m/>
  </r>
  <r>
    <m/>
    <m/>
    <x v="24"/>
    <x v="26"/>
    <s v="Calçadas"/>
    <s v="Sub Base com Brita Graduada (Mecanizada)"/>
    <s v="m2"/>
    <n v="66.95"/>
    <n v="41.37"/>
    <n v="0.62"/>
    <n v="41.989999999999995"/>
    <n v="2769.7215000000001"/>
    <n v="41.509"/>
    <n v="2811.2304999999997"/>
    <m/>
  </r>
  <r>
    <m/>
    <m/>
    <x v="24"/>
    <x v="26"/>
    <s v="Calçadas"/>
    <s v="Sub Base com Brita Graduada (Mecanizada)"/>
    <s v="m2"/>
    <n v="164.16"/>
    <n v="41.37"/>
    <n v="0.62"/>
    <n v="41.989999999999995"/>
    <n v="6791.2991999999995"/>
    <n v="101.7792"/>
    <n v="6893.0783999999994"/>
    <m/>
  </r>
  <r>
    <m/>
    <m/>
    <x v="24"/>
    <x v="26"/>
    <s v="Calçadas"/>
    <s v="Sub Base com Brita Graduada (Mecanizada)"/>
    <s v="m2"/>
    <n v="173.7"/>
    <n v="41.37"/>
    <n v="0.62"/>
    <n v="41.989999999999995"/>
    <n v="7185.9689999999991"/>
    <n v="107.69399999999999"/>
    <n v="7293.6629999999986"/>
    <m/>
  </r>
  <r>
    <m/>
    <m/>
    <x v="24"/>
    <x v="26"/>
    <s v="Calçadas"/>
    <s v="Sub Base com Brita Graduada (Mecanizada)"/>
    <s v="m2"/>
    <n v="12.74"/>
    <n v="41.37"/>
    <n v="0.62"/>
    <n v="41.989999999999995"/>
    <n v="527.05380000000002"/>
    <n v="7.8988000000000005"/>
    <n v="534.95259999999996"/>
    <m/>
  </r>
  <r>
    <n v="539"/>
    <s v="G01"/>
    <x v="8"/>
    <x v="26"/>
    <s v="Cercas e Alambrados"/>
    <s v="Escavação Manual em Solo Normal até 1.5m"/>
    <s v="m3"/>
    <n v="16.5"/>
    <n v="161"/>
    <n v="159.62"/>
    <n v="320.62"/>
    <n v="2656.5"/>
    <n v="2633.73"/>
    <n v="5290.2300000000005"/>
    <m/>
  </r>
  <r>
    <n v="540"/>
    <s v="G01"/>
    <x v="8"/>
    <x v="26"/>
    <s v="Cercas e Alambrados"/>
    <s v="Sub Base com Brita Graduada (Mecanizada)"/>
    <s v="m2"/>
    <n v="6"/>
    <n v="41.37"/>
    <n v="0.62"/>
    <n v="41.989999999999995"/>
    <n v="248.21999999999997"/>
    <n v="3.7199999999999998"/>
    <n v="251.93999999999997"/>
    <m/>
  </r>
  <r>
    <n v="541"/>
    <s v="G01"/>
    <x v="8"/>
    <x v="26"/>
    <s v="Cercas e Alambrados"/>
    <s v="Reaterro Compactado"/>
    <s v="m3"/>
    <n v="10.5"/>
    <n v="2.6"/>
    <n v="221.29"/>
    <n v="223.89"/>
    <n v="27.3"/>
    <n v="2323.5450000000001"/>
    <n v="2350.8449999999998"/>
    <m/>
  </r>
  <r>
    <m/>
    <m/>
    <x v="24"/>
    <x v="26"/>
    <s v="Cercas e Alambrados"/>
    <s v="Retirada de Material Escavado (Bota Fora)"/>
    <s v="m3"/>
    <n v="9"/>
    <n v="9.66"/>
    <n v="0.28000000000000003"/>
    <n v="9.94"/>
    <n v="86.94"/>
    <n v="2.5200000000000005"/>
    <n v="89.46"/>
    <m/>
  </r>
  <r>
    <n v="542"/>
    <s v="G01"/>
    <x v="8"/>
    <x v="26"/>
    <s v="Administração Local"/>
    <s v="Seguro de Obra"/>
    <s v="vb"/>
    <n v="1"/>
    <n v="55000"/>
    <n v="0"/>
    <n v="55000"/>
    <n v="55000"/>
    <n v="0"/>
    <n v="5500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a dinâmica2" cacheId="39" applyNumberFormats="0" applyBorderFormats="0" applyFontFormats="0" applyPatternFormats="0" applyAlignmentFormats="0" applyWidthHeightFormats="1" dataCaption="Valores" updatedVersion="5" minRefreshableVersion="3" useAutoFormatting="1" itemPrintTitles="1" createdVersion="5" indent="0" compact="0" compactData="0" gridDropZones="1" multipleFieldFilters="0" rowHeaderCaption="Grupo ">
  <location ref="A6:E44" firstHeaderRow="1" firstDataRow="2" firstDataCol="2"/>
  <pivotFields count="15">
    <pivotField compact="0" outline="0" showAll="0"/>
    <pivotField compact="0" outline="0" showAll="0"/>
    <pivotField axis="axisRow" compact="0" outline="0" showAll="0" defaultSubtotal="0">
      <items count="31">
        <item x="0"/>
        <item x="1"/>
        <item x="2"/>
        <item x="3"/>
        <item x="4"/>
        <item x="5"/>
        <item x="9"/>
        <item x="10"/>
        <item x="11"/>
        <item x="13"/>
        <item x="15"/>
        <item x="16"/>
        <item x="17"/>
        <item x="18"/>
        <item x="19"/>
        <item x="20"/>
        <item x="21"/>
        <item x="23"/>
        <item x="22"/>
        <item x="25"/>
        <item x="26"/>
        <item x="27"/>
        <item sd="0" x="6"/>
        <item x="7"/>
        <item x="8"/>
        <item x="12"/>
        <item x="14"/>
        <item sd="0" x="24"/>
        <item x="28"/>
        <item x="29"/>
        <item x="30"/>
      </items>
    </pivotField>
    <pivotField axis="axisRow" compact="0" outline="0" showAll="0">
      <items count="28">
        <item x="0"/>
        <item x="1"/>
        <item x="6"/>
        <item x="16"/>
        <item x="2"/>
        <item x="14"/>
        <item x="7"/>
        <item x="25"/>
        <item x="9"/>
        <item x="17"/>
        <item x="8"/>
        <item x="4"/>
        <item x="21"/>
        <item x="19"/>
        <item x="18"/>
        <item x="20"/>
        <item x="24"/>
        <item x="3"/>
        <item x="12"/>
        <item x="15"/>
        <item x="13"/>
        <item x="10"/>
        <item x="5"/>
        <item x="23"/>
        <item x="22"/>
        <item x="26"/>
        <item x="11"/>
        <item t="default"/>
      </items>
    </pivotField>
    <pivotField compact="0" outline="0" showAll="0"/>
    <pivotField compact="0" outline="0" showAll="0"/>
    <pivotField compact="0" outline="0" showAll="0"/>
    <pivotField compact="0" outline="0" showAll="0"/>
    <pivotField compact="0" numFmtId="164" outline="0" showAll="0"/>
    <pivotField compact="0" numFmtId="164" outline="0" showAll="0"/>
    <pivotField compact="0" numFmtId="164" outline="0" showAll="0"/>
    <pivotField dataField="1" compact="0" numFmtId="164" outline="0" showAll="0"/>
    <pivotField dataField="1" compact="0" numFmtId="164" outline="0" showAll="0"/>
    <pivotField dataField="1" compact="0" numFmtId="164" outline="0" showAll="0"/>
    <pivotField compact="0" outline="0" showAll="0"/>
  </pivotFields>
  <rowFields count="2">
    <field x="2"/>
    <field x="3"/>
  </rowFields>
  <rowItems count="37">
    <i>
      <x/>
      <x/>
    </i>
    <i r="1">
      <x v="1"/>
    </i>
    <i>
      <x v="1"/>
      <x v="4"/>
    </i>
    <i>
      <x v="2"/>
      <x v="17"/>
    </i>
    <i>
      <x v="3"/>
      <x v="11"/>
    </i>
    <i>
      <x v="4"/>
      <x v="22"/>
    </i>
    <i>
      <x v="5"/>
      <x v="2"/>
    </i>
    <i>
      <x v="6"/>
      <x v="6"/>
    </i>
    <i>
      <x v="7"/>
      <x v="10"/>
    </i>
    <i>
      <x v="8"/>
      <x v="8"/>
    </i>
    <i>
      <x v="9"/>
      <x v="21"/>
    </i>
    <i>
      <x v="10"/>
      <x v="18"/>
    </i>
    <i>
      <x v="11"/>
      <x v="20"/>
    </i>
    <i>
      <x v="12"/>
      <x v="5"/>
    </i>
    <i>
      <x v="13"/>
      <x v="19"/>
    </i>
    <i>
      <x v="14"/>
      <x v="3"/>
    </i>
    <i>
      <x v="15"/>
      <x v="9"/>
    </i>
    <i>
      <x v="16"/>
      <x v="14"/>
    </i>
    <i>
      <x v="17"/>
      <x v="15"/>
    </i>
    <i>
      <x v="18"/>
      <x v="13"/>
    </i>
    <i>
      <x v="19"/>
      <x v="12"/>
    </i>
    <i>
      <x v="20"/>
      <x v="24"/>
    </i>
    <i>
      <x v="21"/>
      <x v="23"/>
    </i>
    <i>
      <x v="22"/>
    </i>
    <i>
      <x v="23"/>
      <x v="2"/>
    </i>
    <i>
      <x v="24"/>
      <x v="2"/>
    </i>
    <i r="1">
      <x v="8"/>
    </i>
    <i r="1">
      <x v="13"/>
    </i>
    <i r="1">
      <x v="21"/>
    </i>
    <i r="1">
      <x v="25"/>
    </i>
    <i>
      <x v="25"/>
      <x v="8"/>
    </i>
    <i>
      <x v="26"/>
      <x v="26"/>
    </i>
    <i>
      <x v="27"/>
    </i>
    <i>
      <x v="28"/>
      <x v="23"/>
    </i>
    <i>
      <x v="29"/>
      <x v="16"/>
    </i>
    <i>
      <x v="30"/>
      <x v="7"/>
    </i>
    <i t="grand">
      <x/>
    </i>
  </rowItems>
  <colFields count="1">
    <field x="-2"/>
  </colFields>
  <colItems count="3">
    <i>
      <x/>
    </i>
    <i i="1">
      <x v="1"/>
    </i>
    <i i="2">
      <x v="2"/>
    </i>
  </colItems>
  <dataFields count="3">
    <dataField name=" TOTAL MATERIAL" fld="11" baseField="3" baseItem="0"/>
    <dataField name=" TOTAL MAO OBRA" fld="12" baseField="0" baseItem="0"/>
    <dataField name=" TOTAL GERAL" fld="13" baseField="0" baseItem="0"/>
  </dataFields>
  <formats count="3">
    <format dxfId="375">
      <pivotArea outline="0" collapsedLevelsAreSubtotals="1" fieldPosition="0"/>
    </format>
    <format dxfId="374">
      <pivotArea dataOnly="0" labelOnly="1" outline="0" fieldPosition="0">
        <references count="1">
          <reference field="4294967294" count="3">
            <x v="0"/>
            <x v="1"/>
            <x v="2"/>
          </reference>
        </references>
      </pivotArea>
    </format>
    <format dxfId="373">
      <pivotArea dataOnly="0" labelOnly="1" outline="0" fieldPosition="0">
        <references count="1">
          <reference field="2" count="22">
            <x v="0"/>
            <x v="1"/>
            <x v="2"/>
            <x v="3"/>
            <x v="4"/>
            <x v="5"/>
            <x v="6"/>
            <x v="7"/>
            <x v="8"/>
            <x v="9"/>
            <x v="10"/>
            <x v="11"/>
            <x v="12"/>
            <x v="13"/>
            <x v="14"/>
            <x v="15"/>
            <x v="16"/>
            <x v="17"/>
            <x v="18"/>
            <x v="19"/>
            <x v="20"/>
            <x v="2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U62"/>
  <sheetViews>
    <sheetView showGridLines="0" workbookViewId="0">
      <selection activeCell="A6" sqref="A6:E44"/>
      <pivotSelection pane="bottomRight" showHeader="1" activeRow="5" click="1" r:id="rId1">
        <pivotArea type="all" dataOnly="0" outline="0" fieldPosition="0"/>
      </pivotSelection>
    </sheetView>
  </sheetViews>
  <sheetFormatPr defaultRowHeight="12.75" x14ac:dyDescent="0.2"/>
  <cols>
    <col min="1" max="1" width="9.28515625" customWidth="1"/>
    <col min="2" max="2" width="46.85546875" style="43" bestFit="1" customWidth="1"/>
    <col min="3" max="3" width="18" style="43" bestFit="1" customWidth="1"/>
    <col min="4" max="4" width="18.7109375" style="43" bestFit="1" customWidth="1"/>
    <col min="5" max="5" width="15.28515625" bestFit="1" customWidth="1"/>
  </cols>
  <sheetData>
    <row r="1" spans="1:21" ht="28.5" x14ac:dyDescent="0.2">
      <c r="A1" s="38" t="str">
        <f>'EXE -Orçamento Analitico 446M2'!B1</f>
        <v>Orçamento Analitico de Projeto Executivo</v>
      </c>
      <c r="B1" s="39"/>
      <c r="C1" s="40"/>
      <c r="D1" s="41"/>
      <c r="E1" s="41"/>
      <c r="F1" s="41"/>
      <c r="G1" s="41"/>
      <c r="H1" s="41"/>
      <c r="I1" s="41"/>
      <c r="J1" s="41"/>
      <c r="K1" s="41"/>
      <c r="L1" s="41"/>
      <c r="M1" s="41"/>
      <c r="N1" s="41"/>
      <c r="O1" s="42"/>
      <c r="Q1" s="22"/>
      <c r="R1" s="22"/>
      <c r="S1" s="22"/>
      <c r="T1" s="22"/>
      <c r="U1" s="22"/>
    </row>
    <row r="2" spans="1:21" ht="28.5" x14ac:dyDescent="0.2">
      <c r="A2" s="75" t="str">
        <f>'EXE -Orçamento Analitico 446M2'!B2</f>
        <v>CD CAMBORIÚ - SC</v>
      </c>
      <c r="B2" s="39"/>
      <c r="C2" s="40"/>
      <c r="D2" s="41"/>
      <c r="E2" s="41"/>
      <c r="F2" s="41"/>
      <c r="G2" s="41"/>
      <c r="H2" s="41"/>
      <c r="I2" s="41"/>
      <c r="J2" s="41"/>
      <c r="K2" s="41"/>
      <c r="L2" s="41"/>
      <c r="M2" s="41"/>
      <c r="N2" s="41"/>
      <c r="O2" s="42"/>
      <c r="Q2" s="22"/>
      <c r="R2" s="22"/>
      <c r="S2" s="22"/>
      <c r="T2" s="22"/>
      <c r="U2" s="22"/>
    </row>
    <row r="3" spans="1:21" ht="28.5" x14ac:dyDescent="0.2">
      <c r="A3" s="38" t="s">
        <v>431</v>
      </c>
    </row>
    <row r="4" spans="1:21" x14ac:dyDescent="0.2">
      <c r="A4" s="44">
        <f>'EXE -Orçamento Analitico 446M2'!B3</f>
        <v>45330</v>
      </c>
    </row>
    <row r="6" spans="1:21" x14ac:dyDescent="0.2">
      <c r="B6"/>
      <c r="C6" s="72" t="s">
        <v>617</v>
      </c>
      <c r="D6"/>
    </row>
    <row r="7" spans="1:21" x14ac:dyDescent="0.2">
      <c r="A7" s="72" t="s">
        <v>3</v>
      </c>
      <c r="B7" s="72" t="s">
        <v>4</v>
      </c>
      <c r="C7" s="43" t="s">
        <v>614</v>
      </c>
      <c r="D7" s="43" t="s">
        <v>615</v>
      </c>
      <c r="E7" s="43" t="s">
        <v>616</v>
      </c>
    </row>
    <row r="8" spans="1:21" x14ac:dyDescent="0.2">
      <c r="A8" s="43" t="s">
        <v>17</v>
      </c>
      <c r="B8" t="s">
        <v>18</v>
      </c>
      <c r="C8" s="73">
        <v>0</v>
      </c>
      <c r="D8" s="73">
        <v>0</v>
      </c>
      <c r="E8" s="73">
        <v>0</v>
      </c>
    </row>
    <row r="9" spans="1:21" x14ac:dyDescent="0.2">
      <c r="A9" s="43"/>
      <c r="B9" t="s">
        <v>24</v>
      </c>
      <c r="C9" s="73">
        <v>259785.44</v>
      </c>
      <c r="D9" s="73">
        <v>252548.96</v>
      </c>
      <c r="E9" s="73">
        <v>512334.4</v>
      </c>
    </row>
    <row r="10" spans="1:21" x14ac:dyDescent="0.2">
      <c r="A10" s="43" t="s">
        <v>46</v>
      </c>
      <c r="B10" t="s">
        <v>47</v>
      </c>
      <c r="C10" s="73">
        <v>0</v>
      </c>
      <c r="D10" s="73">
        <v>20620.313999999998</v>
      </c>
      <c r="E10" s="73">
        <v>20620.313999999998</v>
      </c>
    </row>
    <row r="11" spans="1:21" x14ac:dyDescent="0.2">
      <c r="A11" s="43" t="s">
        <v>53</v>
      </c>
      <c r="B11" t="s">
        <v>54</v>
      </c>
      <c r="C11" s="73">
        <v>422549.28159999999</v>
      </c>
      <c r="D11" s="73">
        <v>9072.2263999999996</v>
      </c>
      <c r="E11" s="73">
        <v>431621.50799999997</v>
      </c>
    </row>
    <row r="12" spans="1:21" x14ac:dyDescent="0.2">
      <c r="A12" s="43" t="s">
        <v>67</v>
      </c>
      <c r="B12" t="s">
        <v>68</v>
      </c>
      <c r="C12" s="73">
        <v>200077.55809999999</v>
      </c>
      <c r="D12" s="73">
        <v>135145.05048999999</v>
      </c>
      <c r="E12" s="73">
        <v>335222.60858999996</v>
      </c>
    </row>
    <row r="13" spans="1:21" x14ac:dyDescent="0.2">
      <c r="A13" s="43" t="s">
        <v>78</v>
      </c>
      <c r="B13" t="s">
        <v>79</v>
      </c>
      <c r="C13" s="73">
        <v>344125.70440000005</v>
      </c>
      <c r="D13" s="73">
        <v>215509.62729999999</v>
      </c>
      <c r="E13" s="73">
        <v>559635.33169999998</v>
      </c>
    </row>
    <row r="14" spans="1:21" x14ac:dyDescent="0.2">
      <c r="A14" s="43" t="s">
        <v>93</v>
      </c>
      <c r="B14" t="s">
        <v>94</v>
      </c>
      <c r="C14" s="73">
        <v>149128.44644199999</v>
      </c>
      <c r="D14" s="73">
        <v>73859.343628000002</v>
      </c>
      <c r="E14" s="73">
        <v>222987.79006999999</v>
      </c>
    </row>
    <row r="15" spans="1:21" x14ac:dyDescent="0.2">
      <c r="A15" s="43" t="s">
        <v>108</v>
      </c>
      <c r="B15" t="s">
        <v>109</v>
      </c>
      <c r="C15" s="73">
        <v>106954.32931</v>
      </c>
      <c r="D15" s="73">
        <v>33198.823360000002</v>
      </c>
      <c r="E15" s="73">
        <v>140153.15267000001</v>
      </c>
    </row>
    <row r="16" spans="1:21" x14ac:dyDescent="0.2">
      <c r="A16" s="43" t="s">
        <v>116</v>
      </c>
      <c r="B16" t="s">
        <v>117</v>
      </c>
      <c r="C16" s="73">
        <v>29364.693349999998</v>
      </c>
      <c r="D16" s="73">
        <v>72618.354579999999</v>
      </c>
      <c r="E16" s="73">
        <v>101983.04792999999</v>
      </c>
    </row>
    <row r="17" spans="1:5" x14ac:dyDescent="0.2">
      <c r="A17" s="43" t="s">
        <v>133</v>
      </c>
      <c r="B17" t="s">
        <v>134</v>
      </c>
      <c r="C17" s="73">
        <v>573680.90924800001</v>
      </c>
      <c r="D17" s="73">
        <v>37324.448299999982</v>
      </c>
      <c r="E17" s="73">
        <v>611005.35754799994</v>
      </c>
    </row>
    <row r="18" spans="1:5" x14ac:dyDescent="0.2">
      <c r="A18" s="43" t="s">
        <v>196</v>
      </c>
      <c r="B18" t="s">
        <v>197</v>
      </c>
      <c r="C18" s="73">
        <v>354760.41059999994</v>
      </c>
      <c r="D18" s="73">
        <v>201415.22119999997</v>
      </c>
      <c r="E18" s="73">
        <v>556175.63179999997</v>
      </c>
    </row>
    <row r="19" spans="1:5" x14ac:dyDescent="0.2">
      <c r="A19" s="43">
        <v>15</v>
      </c>
      <c r="B19" t="s">
        <v>218</v>
      </c>
      <c r="C19" s="73">
        <v>2993.8999999999996</v>
      </c>
      <c r="D19" s="73">
        <v>1262.28</v>
      </c>
      <c r="E19" s="73">
        <v>4256.18</v>
      </c>
    </row>
    <row r="20" spans="1:5" x14ac:dyDescent="0.2">
      <c r="A20" s="43" t="s">
        <v>618</v>
      </c>
      <c r="B20" t="s">
        <v>221</v>
      </c>
      <c r="C20" s="73">
        <v>433108.66450000001</v>
      </c>
      <c r="D20" s="73">
        <v>369446.49</v>
      </c>
      <c r="E20" s="73">
        <v>802555.15449999995</v>
      </c>
    </row>
    <row r="21" spans="1:5" x14ac:dyDescent="0.2">
      <c r="A21" s="43" t="s">
        <v>255</v>
      </c>
      <c r="B21" t="s">
        <v>256</v>
      </c>
      <c r="C21" s="73">
        <v>9737.625</v>
      </c>
      <c r="D21" s="73">
        <v>13800</v>
      </c>
      <c r="E21" s="73">
        <v>23537.625</v>
      </c>
    </row>
    <row r="22" spans="1:5" x14ac:dyDescent="0.2">
      <c r="A22" s="43" t="s">
        <v>619</v>
      </c>
      <c r="B22" t="s">
        <v>259</v>
      </c>
      <c r="C22" s="73">
        <v>17646.75</v>
      </c>
      <c r="D22" s="73">
        <v>20125</v>
      </c>
      <c r="E22" s="73">
        <v>37771.75</v>
      </c>
    </row>
    <row r="23" spans="1:5" x14ac:dyDescent="0.2">
      <c r="A23" s="43" t="s">
        <v>261</v>
      </c>
      <c r="B23" t="s">
        <v>262</v>
      </c>
      <c r="C23" s="73">
        <v>108973</v>
      </c>
      <c r="D23" s="73">
        <v>30200</v>
      </c>
      <c r="E23" s="73">
        <v>139173</v>
      </c>
    </row>
    <row r="24" spans="1:5" x14ac:dyDescent="0.2">
      <c r="A24" s="43" t="s">
        <v>292</v>
      </c>
      <c r="B24" t="s">
        <v>293</v>
      </c>
      <c r="C24" s="73">
        <v>2385.3933000000002</v>
      </c>
      <c r="D24" s="73">
        <v>1001.4030000000001</v>
      </c>
      <c r="E24" s="73">
        <v>3386.7963000000004</v>
      </c>
    </row>
    <row r="25" spans="1:5" x14ac:dyDescent="0.2">
      <c r="A25" s="43" t="s">
        <v>297</v>
      </c>
      <c r="B25" t="s">
        <v>298</v>
      </c>
      <c r="C25" s="73">
        <v>183128.17715</v>
      </c>
      <c r="D25" s="73">
        <v>55256.125250000005</v>
      </c>
      <c r="E25" s="73">
        <v>238384.30240000004</v>
      </c>
    </row>
    <row r="26" spans="1:5" x14ac:dyDescent="0.2">
      <c r="A26" s="43" t="s">
        <v>319</v>
      </c>
      <c r="B26" t="s">
        <v>320</v>
      </c>
      <c r="C26" s="73">
        <v>65578.7408</v>
      </c>
      <c r="D26" s="73">
        <v>22795.547899999998</v>
      </c>
      <c r="E26" s="73">
        <v>88374.288700000005</v>
      </c>
    </row>
    <row r="27" spans="1:5" x14ac:dyDescent="0.2">
      <c r="A27" s="43" t="s">
        <v>315</v>
      </c>
      <c r="B27" t="s">
        <v>316</v>
      </c>
      <c r="C27" s="73">
        <v>46586.964000000007</v>
      </c>
      <c r="D27" s="73">
        <v>74834.147700000001</v>
      </c>
      <c r="E27" s="73">
        <v>121421.11170000001</v>
      </c>
    </row>
    <row r="28" spans="1:5" x14ac:dyDescent="0.2">
      <c r="A28" s="43" t="s">
        <v>332</v>
      </c>
      <c r="B28" t="s">
        <v>333</v>
      </c>
      <c r="C28" s="73">
        <v>120621.50700000001</v>
      </c>
      <c r="D28" s="73">
        <v>42589.086200000005</v>
      </c>
      <c r="E28" s="73">
        <v>163210.59320000003</v>
      </c>
    </row>
    <row r="29" spans="1:5" x14ac:dyDescent="0.2">
      <c r="A29" s="43" t="s">
        <v>365</v>
      </c>
      <c r="B29" t="s">
        <v>366</v>
      </c>
      <c r="C29" s="73">
        <v>354.88907999999992</v>
      </c>
      <c r="D29" s="73">
        <v>242.43218999999993</v>
      </c>
      <c r="E29" s="73">
        <v>597.32126999999991</v>
      </c>
    </row>
    <row r="30" spans="1:5" x14ac:dyDescent="0.2">
      <c r="A30" s="43" t="s">
        <v>369</v>
      </c>
      <c r="B30" t="s">
        <v>370</v>
      </c>
      <c r="C30" s="73">
        <v>1977177.6980950003</v>
      </c>
      <c r="D30" s="73">
        <v>382492.73317999998</v>
      </c>
      <c r="E30" s="73">
        <v>2359670.4312749994</v>
      </c>
    </row>
    <row r="31" spans="1:5" x14ac:dyDescent="0.2">
      <c r="A31" t="s">
        <v>95</v>
      </c>
      <c r="B31"/>
      <c r="C31" s="73">
        <v>0</v>
      </c>
      <c r="D31" s="73">
        <v>222.64</v>
      </c>
      <c r="E31" s="73">
        <v>222.64</v>
      </c>
    </row>
    <row r="32" spans="1:5" x14ac:dyDescent="0.2">
      <c r="A32" t="s">
        <v>94</v>
      </c>
      <c r="B32" t="s">
        <v>94</v>
      </c>
      <c r="C32" s="73">
        <v>3251.25</v>
      </c>
      <c r="D32" s="73">
        <v>3842.1</v>
      </c>
      <c r="E32" s="73">
        <v>7093.3499999999995</v>
      </c>
    </row>
    <row r="33" spans="1:5" x14ac:dyDescent="0.2">
      <c r="A33" t="s">
        <v>564</v>
      </c>
      <c r="B33" t="s">
        <v>94</v>
      </c>
      <c r="C33" s="73">
        <v>300.59999999999997</v>
      </c>
      <c r="D33" s="73">
        <v>570.45000000000005</v>
      </c>
      <c r="E33" s="73">
        <v>871.05</v>
      </c>
    </row>
    <row r="34" spans="1:5" x14ac:dyDescent="0.2">
      <c r="B34" t="s">
        <v>134</v>
      </c>
      <c r="C34" s="73">
        <v>476.51</v>
      </c>
      <c r="D34" s="73">
        <v>240.48</v>
      </c>
      <c r="E34" s="73">
        <v>716.99</v>
      </c>
    </row>
    <row r="35" spans="1:5" x14ac:dyDescent="0.2">
      <c r="B35" t="s">
        <v>316</v>
      </c>
      <c r="C35" s="73">
        <v>4850.6686</v>
      </c>
      <c r="D35" s="73">
        <v>21916.5</v>
      </c>
      <c r="E35" s="73">
        <v>26767.168600000001</v>
      </c>
    </row>
    <row r="36" spans="1:5" x14ac:dyDescent="0.2">
      <c r="B36" t="s">
        <v>197</v>
      </c>
      <c r="C36" s="73">
        <v>1040</v>
      </c>
      <c r="D36" s="73">
        <v>0</v>
      </c>
      <c r="E36" s="73">
        <v>1040</v>
      </c>
    </row>
    <row r="37" spans="1:5" x14ac:dyDescent="0.2">
      <c r="B37" t="s">
        <v>563</v>
      </c>
      <c r="C37" s="73">
        <v>119085.70610000001</v>
      </c>
      <c r="D37" s="73">
        <v>28154.945899999999</v>
      </c>
      <c r="E37" s="73">
        <v>147240.652</v>
      </c>
    </row>
    <row r="38" spans="1:5" x14ac:dyDescent="0.2">
      <c r="A38" t="s">
        <v>134</v>
      </c>
      <c r="B38" t="s">
        <v>134</v>
      </c>
      <c r="C38" s="73">
        <v>1200</v>
      </c>
      <c r="D38" s="73">
        <v>240.48</v>
      </c>
      <c r="E38" s="73">
        <v>1440.48</v>
      </c>
    </row>
    <row r="39" spans="1:5" x14ac:dyDescent="0.2">
      <c r="A39" t="s">
        <v>197</v>
      </c>
      <c r="B39" t="s">
        <v>131</v>
      </c>
      <c r="C39" s="73">
        <v>1456</v>
      </c>
      <c r="D39" s="73">
        <v>140</v>
      </c>
      <c r="E39" s="73">
        <v>1596</v>
      </c>
    </row>
    <row r="40" spans="1:5" x14ac:dyDescent="0.2">
      <c r="A40" t="s">
        <v>1043</v>
      </c>
      <c r="B40"/>
      <c r="C40" s="73">
        <v>53148.860500000003</v>
      </c>
      <c r="D40" s="73">
        <v>29703.6325</v>
      </c>
      <c r="E40" s="73">
        <v>82852.493000000002</v>
      </c>
    </row>
    <row r="41" spans="1:5" x14ac:dyDescent="0.2">
      <c r="A41" t="s">
        <v>370</v>
      </c>
      <c r="B41" t="s">
        <v>370</v>
      </c>
      <c r="C41" s="73">
        <v>25626.25</v>
      </c>
      <c r="D41" s="73">
        <v>20100.39</v>
      </c>
      <c r="E41" s="73">
        <v>45726.64</v>
      </c>
    </row>
    <row r="42" spans="1:5" x14ac:dyDescent="0.2">
      <c r="A42" t="s">
        <v>404</v>
      </c>
      <c r="B42" t="s">
        <v>405</v>
      </c>
      <c r="C42" s="73">
        <v>6101.4459999999999</v>
      </c>
      <c r="D42" s="73">
        <v>8431.3814000000002</v>
      </c>
      <c r="E42" s="73">
        <v>14532.827399999998</v>
      </c>
    </row>
    <row r="43" spans="1:5" x14ac:dyDescent="0.2">
      <c r="A43" t="s">
        <v>620</v>
      </c>
      <c r="B43" t="s">
        <v>408</v>
      </c>
      <c r="C43" s="73">
        <v>88920</v>
      </c>
      <c r="D43" s="73">
        <v>0</v>
      </c>
      <c r="E43" s="73">
        <v>88920</v>
      </c>
    </row>
    <row r="44" spans="1:5" x14ac:dyDescent="0.2">
      <c r="A44" t="s">
        <v>432</v>
      </c>
      <c r="B44"/>
      <c r="C44" s="73">
        <v>5714177.3731750008</v>
      </c>
      <c r="D44" s="73">
        <v>2178920.6144779995</v>
      </c>
      <c r="E44" s="73">
        <v>7893097.9876530003</v>
      </c>
    </row>
    <row r="45" spans="1:5" x14ac:dyDescent="0.2">
      <c r="B45"/>
      <c r="C45"/>
      <c r="D45"/>
    </row>
    <row r="46" spans="1:5" x14ac:dyDescent="0.2">
      <c r="B46"/>
      <c r="C46"/>
      <c r="D46"/>
    </row>
    <row r="47" spans="1:5" x14ac:dyDescent="0.2">
      <c r="B47"/>
      <c r="C47"/>
      <c r="D47"/>
    </row>
    <row r="48" spans="1:5" x14ac:dyDescent="0.2">
      <c r="B48"/>
      <c r="C48"/>
      <c r="D48"/>
    </row>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573"/>
  <sheetViews>
    <sheetView showGridLines="0" tabSelected="1" zoomScale="70" zoomScaleNormal="70" workbookViewId="0">
      <pane xSplit="4" ySplit="5" topLeftCell="E6" activePane="bottomRight" state="frozen"/>
      <selection activeCell="B27" sqref="B27"/>
      <selection pane="topRight" activeCell="B27" sqref="B27"/>
      <selection pane="bottomLeft" activeCell="B27" sqref="B27"/>
      <selection pane="bottomRight" activeCell="E2" sqref="E2"/>
    </sheetView>
  </sheetViews>
  <sheetFormatPr defaultColWidth="9.28515625" defaultRowHeight="28.5" x14ac:dyDescent="0.2"/>
  <cols>
    <col min="1" max="1" width="6.7109375" style="1" customWidth="1"/>
    <col min="2" max="2" width="13.7109375" style="12" customWidth="1"/>
    <col min="3" max="3" width="8.7109375" style="2" customWidth="1"/>
    <col min="4" max="4" width="27" style="3" customWidth="1"/>
    <col min="5" max="5" width="23.7109375" style="3" customWidth="1"/>
    <col min="6" max="6" width="70.5703125" style="3" customWidth="1"/>
    <col min="7" max="7" width="11.7109375" style="1" customWidth="1"/>
    <col min="8" max="8" width="15.28515625" style="5" customWidth="1"/>
    <col min="9" max="11" width="18.28515625" style="5" customWidth="1"/>
    <col min="12" max="13" width="26.42578125" style="5" customWidth="1"/>
    <col min="14" max="14" width="26.42578125" style="7" customWidth="1"/>
    <col min="15" max="15" width="51.5703125" style="28" customWidth="1"/>
    <col min="16" max="16" width="41.7109375" style="30" bestFit="1" customWidth="1"/>
    <col min="17" max="17" width="10.7109375" style="5" bestFit="1" customWidth="1"/>
    <col min="18" max="18" width="9.28515625" style="5" customWidth="1"/>
    <col min="19" max="16384" width="9.28515625" style="5"/>
  </cols>
  <sheetData>
    <row r="1" spans="1:17" customFormat="1" ht="33.75" x14ac:dyDescent="0.2">
      <c r="A1" s="68"/>
      <c r="B1" s="69" t="s">
        <v>565</v>
      </c>
      <c r="C1" s="70"/>
      <c r="D1" s="71"/>
      <c r="E1" s="71"/>
      <c r="F1" s="71"/>
      <c r="G1" s="71"/>
      <c r="H1" s="71"/>
      <c r="I1" s="71"/>
      <c r="J1" s="71"/>
      <c r="K1" s="71"/>
      <c r="L1" s="71"/>
      <c r="M1" s="71"/>
      <c r="N1" s="71"/>
      <c r="O1" s="28"/>
      <c r="P1" s="30"/>
      <c r="Q1" s="5"/>
    </row>
    <row r="2" spans="1:17" ht="58.15" customHeight="1" x14ac:dyDescent="0.2">
      <c r="B2" s="6" t="s">
        <v>659</v>
      </c>
      <c r="E2" s="91" t="s">
        <v>629</v>
      </c>
      <c r="F2" s="104" t="s">
        <v>817</v>
      </c>
      <c r="G2" s="104"/>
      <c r="H2" s="104"/>
      <c r="I2" s="104"/>
      <c r="J2" s="104"/>
      <c r="K2" s="104"/>
      <c r="L2" s="104"/>
      <c r="M2" s="104"/>
      <c r="N2" s="104"/>
      <c r="O2" s="104"/>
    </row>
    <row r="3" spans="1:17" x14ac:dyDescent="0.3">
      <c r="A3" s="8"/>
      <c r="B3" s="74">
        <v>45330</v>
      </c>
      <c r="F3" s="9"/>
      <c r="I3" s="10"/>
      <c r="J3" s="10"/>
      <c r="K3" s="10"/>
      <c r="L3" s="10"/>
      <c r="M3" s="10"/>
      <c r="N3" s="11"/>
      <c r="O3" s="4"/>
    </row>
    <row r="4" spans="1:17" ht="51.4" customHeight="1" x14ac:dyDescent="0.2">
      <c r="A4" s="8"/>
      <c r="B4" s="103" t="s">
        <v>660</v>
      </c>
      <c r="C4" s="103"/>
      <c r="D4" s="103"/>
      <c r="E4" s="103"/>
      <c r="F4" s="103"/>
      <c r="G4" s="103"/>
      <c r="H4" s="103"/>
      <c r="I4" s="103"/>
      <c r="J4" s="103"/>
      <c r="K4" s="12"/>
      <c r="L4" s="13">
        <f>SUM(L6:L567)</f>
        <v>5714177.3731750045</v>
      </c>
      <c r="M4" s="13">
        <f>SUM(M6:M567)</f>
        <v>2178920.6144780004</v>
      </c>
      <c r="N4" s="13">
        <f>SUM(N6:N567)</f>
        <v>7893097.9876530087</v>
      </c>
      <c r="O4" s="14" t="s">
        <v>0</v>
      </c>
    </row>
    <row r="5" spans="1:17" s="3" customFormat="1" ht="56.25" x14ac:dyDescent="0.2">
      <c r="A5" s="84" t="s">
        <v>1</v>
      </c>
      <c r="B5" s="15" t="s">
        <v>2</v>
      </c>
      <c r="C5" s="85" t="s">
        <v>3</v>
      </c>
      <c r="D5" s="85" t="s">
        <v>4</v>
      </c>
      <c r="E5" s="85" t="s">
        <v>5</v>
      </c>
      <c r="F5" s="85" t="s">
        <v>6</v>
      </c>
      <c r="G5" s="84" t="s">
        <v>7</v>
      </c>
      <c r="H5" s="16" t="s">
        <v>8</v>
      </c>
      <c r="I5" s="16" t="s">
        <v>9</v>
      </c>
      <c r="J5" s="16" t="s">
        <v>10</v>
      </c>
      <c r="K5" s="16" t="s">
        <v>11</v>
      </c>
      <c r="L5" s="16" t="s">
        <v>12</v>
      </c>
      <c r="M5" s="16" t="s">
        <v>13</v>
      </c>
      <c r="N5" s="16" t="s">
        <v>14</v>
      </c>
      <c r="O5" s="15" t="s">
        <v>15</v>
      </c>
    </row>
    <row r="6" spans="1:17" customFormat="1" ht="90" x14ac:dyDescent="0.2">
      <c r="A6" s="51">
        <v>1</v>
      </c>
      <c r="B6" s="86" t="s">
        <v>16</v>
      </c>
      <c r="C6" s="57" t="s">
        <v>17</v>
      </c>
      <c r="D6" s="53" t="s">
        <v>18</v>
      </c>
      <c r="E6" s="53" t="s">
        <v>19</v>
      </c>
      <c r="F6" s="24" t="s">
        <v>20</v>
      </c>
      <c r="G6" s="54" t="s">
        <v>21</v>
      </c>
      <c r="H6" s="17">
        <v>1</v>
      </c>
      <c r="I6" s="18">
        <v>0</v>
      </c>
      <c r="J6" s="18">
        <v>0</v>
      </c>
      <c r="K6" s="19">
        <f t="shared" ref="K6" si="0">I6+J6</f>
        <v>0</v>
      </c>
      <c r="L6" s="19">
        <f t="shared" ref="L6" si="1">H6*I6</f>
        <v>0</v>
      </c>
      <c r="M6" s="19">
        <f t="shared" ref="M6" si="2">H6*J6</f>
        <v>0</v>
      </c>
      <c r="N6" s="109">
        <f>H6*K6</f>
        <v>0</v>
      </c>
      <c r="O6" s="20" t="s">
        <v>22</v>
      </c>
      <c r="P6" s="81"/>
      <c r="Q6" s="5"/>
    </row>
    <row r="7" spans="1:17" customFormat="1" ht="175.15" customHeight="1" x14ac:dyDescent="0.2">
      <c r="A7" s="51">
        <v>2</v>
      </c>
      <c r="B7" s="87" t="s">
        <v>23</v>
      </c>
      <c r="C7" s="57" t="s">
        <v>17</v>
      </c>
      <c r="D7" s="53" t="s">
        <v>24</v>
      </c>
      <c r="E7" s="53" t="s">
        <v>25</v>
      </c>
      <c r="F7" s="53" t="s">
        <v>599</v>
      </c>
      <c r="G7" s="54" t="s">
        <v>21</v>
      </c>
      <c r="H7" s="17">
        <v>1</v>
      </c>
      <c r="I7" s="18">
        <f>((38679.18*8)+8800+2580)-93588</f>
        <v>227225.44</v>
      </c>
      <c r="J7" s="18">
        <f>(11528*8)-31196</f>
        <v>61028</v>
      </c>
      <c r="K7" s="19">
        <f t="shared" ref="K7:K66" si="3">I7+J7</f>
        <v>288253.44</v>
      </c>
      <c r="L7" s="19">
        <f t="shared" ref="L7:L66" si="4">H7*I7</f>
        <v>227225.44</v>
      </c>
      <c r="M7" s="19">
        <f t="shared" ref="M7:M66" si="5">H7*J7</f>
        <v>61028</v>
      </c>
      <c r="N7" s="109">
        <f t="shared" ref="N7:N66" si="6">H7*K7</f>
        <v>288253.44</v>
      </c>
      <c r="O7" s="101" t="s">
        <v>1011</v>
      </c>
      <c r="P7" s="81"/>
      <c r="Q7" s="5"/>
    </row>
    <row r="8" spans="1:17" customFormat="1" ht="30" x14ac:dyDescent="0.2">
      <c r="A8" s="102">
        <v>3</v>
      </c>
      <c r="B8" s="87" t="s">
        <v>23</v>
      </c>
      <c r="C8" s="57" t="s">
        <v>17</v>
      </c>
      <c r="D8" s="53" t="s">
        <v>24</v>
      </c>
      <c r="E8" s="53" t="s">
        <v>25</v>
      </c>
      <c r="F8" s="24" t="s">
        <v>26</v>
      </c>
      <c r="G8" s="54" t="s">
        <v>27</v>
      </c>
      <c r="H8" s="17">
        <v>8</v>
      </c>
      <c r="I8" s="18">
        <v>0</v>
      </c>
      <c r="J8" s="18">
        <v>11000</v>
      </c>
      <c r="K8" s="19">
        <f t="shared" si="3"/>
        <v>11000</v>
      </c>
      <c r="L8" s="19">
        <f t="shared" si="4"/>
        <v>0</v>
      </c>
      <c r="M8" s="108">
        <f t="shared" si="5"/>
        <v>88000</v>
      </c>
      <c r="N8" s="109">
        <f t="shared" si="6"/>
        <v>88000</v>
      </c>
      <c r="O8" s="20" t="s">
        <v>1009</v>
      </c>
      <c r="P8" s="81"/>
      <c r="Q8" s="5"/>
    </row>
    <row r="9" spans="1:17" customFormat="1" ht="30" x14ac:dyDescent="0.2">
      <c r="A9" s="102">
        <v>4</v>
      </c>
      <c r="B9" s="87" t="s">
        <v>23</v>
      </c>
      <c r="C9" s="57" t="s">
        <v>17</v>
      </c>
      <c r="D9" s="53" t="s">
        <v>24</v>
      </c>
      <c r="E9" s="53" t="s">
        <v>25</v>
      </c>
      <c r="F9" s="24" t="s">
        <v>28</v>
      </c>
      <c r="G9" s="54" t="s">
        <v>27</v>
      </c>
      <c r="H9" s="17">
        <v>8</v>
      </c>
      <c r="I9" s="18">
        <v>0</v>
      </c>
      <c r="J9" s="18">
        <v>0</v>
      </c>
      <c r="K9" s="19">
        <f t="shared" si="3"/>
        <v>0</v>
      </c>
      <c r="L9" s="19">
        <f t="shared" si="4"/>
        <v>0</v>
      </c>
      <c r="M9" s="19">
        <f t="shared" si="5"/>
        <v>0</v>
      </c>
      <c r="N9" s="109">
        <f t="shared" si="6"/>
        <v>0</v>
      </c>
      <c r="O9" s="20" t="s">
        <v>1009</v>
      </c>
      <c r="P9" s="81"/>
      <c r="Q9" s="5"/>
    </row>
    <row r="10" spans="1:17" customFormat="1" ht="30" x14ac:dyDescent="0.2">
      <c r="A10" s="102">
        <v>5</v>
      </c>
      <c r="B10" s="87" t="s">
        <v>23</v>
      </c>
      <c r="C10" s="57" t="s">
        <v>17</v>
      </c>
      <c r="D10" s="53" t="s">
        <v>24</v>
      </c>
      <c r="E10" s="53" t="s">
        <v>25</v>
      </c>
      <c r="F10" s="24" t="s">
        <v>29</v>
      </c>
      <c r="G10" s="54" t="s">
        <v>27</v>
      </c>
      <c r="H10" s="17">
        <v>3</v>
      </c>
      <c r="I10" s="18">
        <v>0</v>
      </c>
      <c r="J10" s="18">
        <v>11232.32</v>
      </c>
      <c r="K10" s="19">
        <f t="shared" si="3"/>
        <v>11232.32</v>
      </c>
      <c r="L10" s="19">
        <f t="shared" si="4"/>
        <v>0</v>
      </c>
      <c r="M10" s="19">
        <f t="shared" si="5"/>
        <v>33696.959999999999</v>
      </c>
      <c r="N10" s="109">
        <f t="shared" si="6"/>
        <v>33696.959999999999</v>
      </c>
      <c r="O10" s="20" t="s">
        <v>1009</v>
      </c>
      <c r="P10" s="81"/>
      <c r="Q10" s="5"/>
    </row>
    <row r="11" spans="1:17" customFormat="1" ht="30" x14ac:dyDescent="0.2">
      <c r="A11" s="102">
        <v>6</v>
      </c>
      <c r="B11" s="87" t="s">
        <v>23</v>
      </c>
      <c r="C11" s="57" t="s">
        <v>17</v>
      </c>
      <c r="D11" s="53" t="s">
        <v>24</v>
      </c>
      <c r="E11" s="53" t="s">
        <v>25</v>
      </c>
      <c r="F11" s="24" t="s">
        <v>33</v>
      </c>
      <c r="G11" s="54" t="s">
        <v>27</v>
      </c>
      <c r="H11" s="17">
        <v>3</v>
      </c>
      <c r="I11" s="18">
        <v>0</v>
      </c>
      <c r="J11" s="18">
        <v>0</v>
      </c>
      <c r="K11" s="19">
        <f t="shared" si="3"/>
        <v>0</v>
      </c>
      <c r="L11" s="19">
        <f t="shared" si="4"/>
        <v>0</v>
      </c>
      <c r="M11" s="19">
        <f t="shared" si="5"/>
        <v>0</v>
      </c>
      <c r="N11" s="109">
        <f t="shared" si="6"/>
        <v>0</v>
      </c>
      <c r="O11" s="20" t="s">
        <v>1009</v>
      </c>
      <c r="P11" s="81"/>
      <c r="Q11" s="5"/>
    </row>
    <row r="12" spans="1:17" customFormat="1" ht="30" x14ac:dyDescent="0.2">
      <c r="A12" s="102">
        <v>7</v>
      </c>
      <c r="B12" s="87" t="s">
        <v>23</v>
      </c>
      <c r="C12" s="57" t="s">
        <v>17</v>
      </c>
      <c r="D12" s="53" t="s">
        <v>24</v>
      </c>
      <c r="E12" s="53" t="s">
        <v>25</v>
      </c>
      <c r="F12" s="24" t="s">
        <v>30</v>
      </c>
      <c r="G12" s="54" t="s">
        <v>27</v>
      </c>
      <c r="H12" s="17">
        <v>8</v>
      </c>
      <c r="I12" s="18">
        <v>0</v>
      </c>
      <c r="J12" s="18">
        <v>0</v>
      </c>
      <c r="K12" s="19">
        <f t="shared" si="3"/>
        <v>0</v>
      </c>
      <c r="L12" s="19">
        <f t="shared" si="4"/>
        <v>0</v>
      </c>
      <c r="M12" s="19">
        <f t="shared" si="5"/>
        <v>0</v>
      </c>
      <c r="N12" s="109">
        <f t="shared" si="6"/>
        <v>0</v>
      </c>
      <c r="O12" s="20" t="s">
        <v>1009</v>
      </c>
      <c r="P12" s="81"/>
      <c r="Q12" s="5"/>
    </row>
    <row r="13" spans="1:17" customFormat="1" ht="30" x14ac:dyDescent="0.2">
      <c r="A13" s="102">
        <v>8</v>
      </c>
      <c r="B13" s="87" t="s">
        <v>23</v>
      </c>
      <c r="C13" s="57" t="s">
        <v>17</v>
      </c>
      <c r="D13" s="53" t="s">
        <v>24</v>
      </c>
      <c r="E13" s="53" t="s">
        <v>25</v>
      </c>
      <c r="F13" s="24" t="s">
        <v>31</v>
      </c>
      <c r="G13" s="54" t="s">
        <v>27</v>
      </c>
      <c r="H13" s="17">
        <v>8</v>
      </c>
      <c r="I13" s="18">
        <v>0</v>
      </c>
      <c r="J13" s="18">
        <v>5500</v>
      </c>
      <c r="K13" s="19">
        <f t="shared" si="3"/>
        <v>5500</v>
      </c>
      <c r="L13" s="19">
        <f t="shared" si="4"/>
        <v>0</v>
      </c>
      <c r="M13" s="19">
        <f t="shared" si="5"/>
        <v>44000</v>
      </c>
      <c r="N13" s="109">
        <f t="shared" si="6"/>
        <v>44000</v>
      </c>
      <c r="O13" s="20" t="s">
        <v>1009</v>
      </c>
      <c r="P13" s="81"/>
      <c r="Q13" s="5"/>
    </row>
    <row r="14" spans="1:17" customFormat="1" ht="30" x14ac:dyDescent="0.2">
      <c r="A14" s="102">
        <v>9</v>
      </c>
      <c r="B14" s="87" t="s">
        <v>23</v>
      </c>
      <c r="C14" s="57" t="s">
        <v>17</v>
      </c>
      <c r="D14" s="53" t="s">
        <v>24</v>
      </c>
      <c r="E14" s="53" t="s">
        <v>25</v>
      </c>
      <c r="F14" s="24" t="s">
        <v>32</v>
      </c>
      <c r="G14" s="54" t="s">
        <v>27</v>
      </c>
      <c r="H14" s="17">
        <v>8</v>
      </c>
      <c r="I14" s="18">
        <v>0</v>
      </c>
      <c r="J14" s="18">
        <v>0</v>
      </c>
      <c r="K14" s="19">
        <f t="shared" si="3"/>
        <v>0</v>
      </c>
      <c r="L14" s="19">
        <f t="shared" si="4"/>
        <v>0</v>
      </c>
      <c r="M14" s="19">
        <f t="shared" si="5"/>
        <v>0</v>
      </c>
      <c r="N14" s="109">
        <f t="shared" si="6"/>
        <v>0</v>
      </c>
      <c r="O14" s="20" t="s">
        <v>1009</v>
      </c>
      <c r="P14" s="81"/>
      <c r="Q14" s="5"/>
    </row>
    <row r="15" spans="1:17" customFormat="1" ht="30" x14ac:dyDescent="0.2">
      <c r="A15" s="102">
        <v>10</v>
      </c>
      <c r="B15" s="87" t="s">
        <v>23</v>
      </c>
      <c r="C15" s="57" t="s">
        <v>17</v>
      </c>
      <c r="D15" s="53" t="s">
        <v>24</v>
      </c>
      <c r="E15" s="53" t="s">
        <v>25</v>
      </c>
      <c r="F15" s="24" t="s">
        <v>34</v>
      </c>
      <c r="G15" s="54" t="s">
        <v>27</v>
      </c>
      <c r="H15" s="17">
        <v>8</v>
      </c>
      <c r="I15" s="18">
        <v>0</v>
      </c>
      <c r="J15" s="18">
        <v>0</v>
      </c>
      <c r="K15" s="19">
        <f t="shared" si="3"/>
        <v>0</v>
      </c>
      <c r="L15" s="19">
        <f t="shared" si="4"/>
        <v>0</v>
      </c>
      <c r="M15" s="19">
        <f t="shared" si="5"/>
        <v>0</v>
      </c>
      <c r="N15" s="109">
        <f t="shared" si="6"/>
        <v>0</v>
      </c>
      <c r="O15" s="20" t="s">
        <v>1009</v>
      </c>
      <c r="P15" s="81"/>
      <c r="Q15" s="5"/>
    </row>
    <row r="16" spans="1:17" customFormat="1" ht="79.150000000000006" customHeight="1" x14ac:dyDescent="0.2">
      <c r="A16" s="102">
        <v>11</v>
      </c>
      <c r="B16" s="87" t="s">
        <v>23</v>
      </c>
      <c r="C16" s="57" t="s">
        <v>17</v>
      </c>
      <c r="D16" s="53" t="s">
        <v>24</v>
      </c>
      <c r="E16" s="53" t="s">
        <v>25</v>
      </c>
      <c r="F16" s="24" t="s">
        <v>1019</v>
      </c>
      <c r="G16" s="54" t="s">
        <v>27</v>
      </c>
      <c r="H16" s="17">
        <v>8</v>
      </c>
      <c r="I16" s="18">
        <v>0</v>
      </c>
      <c r="J16" s="18">
        <v>1350</v>
      </c>
      <c r="K16" s="19">
        <f t="shared" si="3"/>
        <v>1350</v>
      </c>
      <c r="L16" s="19">
        <f t="shared" si="4"/>
        <v>0</v>
      </c>
      <c r="M16" s="19">
        <f t="shared" si="5"/>
        <v>10800</v>
      </c>
      <c r="N16" s="109">
        <f t="shared" si="6"/>
        <v>10800</v>
      </c>
      <c r="O16" s="20" t="s">
        <v>1021</v>
      </c>
      <c r="P16" s="81"/>
      <c r="Q16" s="5"/>
    </row>
    <row r="17" spans="1:17" customFormat="1" ht="79.900000000000006" customHeight="1" x14ac:dyDescent="0.2">
      <c r="A17" s="102">
        <v>12</v>
      </c>
      <c r="B17" s="87" t="s">
        <v>23</v>
      </c>
      <c r="C17" s="57" t="s">
        <v>17</v>
      </c>
      <c r="D17" s="53" t="s">
        <v>24</v>
      </c>
      <c r="E17" s="53" t="s">
        <v>25</v>
      </c>
      <c r="F17" s="24" t="s">
        <v>1020</v>
      </c>
      <c r="G17" s="54" t="s">
        <v>27</v>
      </c>
      <c r="H17" s="17">
        <v>8</v>
      </c>
      <c r="I17" s="18">
        <v>0</v>
      </c>
      <c r="J17" s="18">
        <v>1350</v>
      </c>
      <c r="K17" s="19">
        <f t="shared" si="3"/>
        <v>1350</v>
      </c>
      <c r="L17" s="19">
        <f t="shared" si="4"/>
        <v>0</v>
      </c>
      <c r="M17" s="19">
        <f t="shared" si="5"/>
        <v>10800</v>
      </c>
      <c r="N17" s="109">
        <f t="shared" si="6"/>
        <v>10800</v>
      </c>
      <c r="O17" s="20" t="s">
        <v>1021</v>
      </c>
      <c r="P17" s="81"/>
      <c r="Q17" s="5"/>
    </row>
    <row r="18" spans="1:17" customFormat="1" ht="30" x14ac:dyDescent="0.2">
      <c r="A18" s="102">
        <v>13</v>
      </c>
      <c r="B18" s="87" t="s">
        <v>23</v>
      </c>
      <c r="C18" s="57" t="s">
        <v>17</v>
      </c>
      <c r="D18" s="53" t="s">
        <v>24</v>
      </c>
      <c r="E18" s="53" t="s">
        <v>25</v>
      </c>
      <c r="F18" s="24" t="s">
        <v>35</v>
      </c>
      <c r="G18" s="54" t="s">
        <v>36</v>
      </c>
      <c r="H18" s="17">
        <v>1760</v>
      </c>
      <c r="I18" s="18">
        <v>0</v>
      </c>
      <c r="J18" s="18">
        <v>0</v>
      </c>
      <c r="K18" s="19">
        <f t="shared" si="3"/>
        <v>0</v>
      </c>
      <c r="L18" s="19">
        <f t="shared" si="4"/>
        <v>0</v>
      </c>
      <c r="M18" s="19">
        <f t="shared" si="5"/>
        <v>0</v>
      </c>
      <c r="N18" s="109">
        <f t="shared" si="6"/>
        <v>0</v>
      </c>
      <c r="O18" s="20" t="s">
        <v>1010</v>
      </c>
      <c r="P18" s="81"/>
      <c r="Q18" s="5"/>
    </row>
    <row r="19" spans="1:17" customFormat="1" ht="30" x14ac:dyDescent="0.2">
      <c r="A19" s="102">
        <v>14</v>
      </c>
      <c r="B19" s="87" t="s">
        <v>23</v>
      </c>
      <c r="C19" s="57" t="s">
        <v>17</v>
      </c>
      <c r="D19" s="53" t="s">
        <v>24</v>
      </c>
      <c r="E19" s="53" t="s">
        <v>25</v>
      </c>
      <c r="F19" s="24" t="s">
        <v>37</v>
      </c>
      <c r="G19" s="54" t="s">
        <v>36</v>
      </c>
      <c r="H19" s="17">
        <v>1760</v>
      </c>
      <c r="I19" s="18">
        <v>0</v>
      </c>
      <c r="J19" s="18">
        <v>2.4</v>
      </c>
      <c r="K19" s="19">
        <f t="shared" si="3"/>
        <v>2.4</v>
      </c>
      <c r="L19" s="19">
        <f t="shared" si="4"/>
        <v>0</v>
      </c>
      <c r="M19" s="108">
        <f t="shared" si="5"/>
        <v>4224</v>
      </c>
      <c r="N19" s="109">
        <f t="shared" si="6"/>
        <v>4224</v>
      </c>
      <c r="O19" s="20" t="s">
        <v>1010</v>
      </c>
      <c r="P19" s="81"/>
      <c r="Q19" s="5"/>
    </row>
    <row r="20" spans="1:17" customFormat="1" ht="30" x14ac:dyDescent="0.2">
      <c r="A20" s="102">
        <v>15</v>
      </c>
      <c r="B20" s="87" t="s">
        <v>23</v>
      </c>
      <c r="C20" s="57" t="s">
        <v>17</v>
      </c>
      <c r="D20" s="53" t="s">
        <v>24</v>
      </c>
      <c r="E20" s="53" t="s">
        <v>25</v>
      </c>
      <c r="F20" s="24" t="s">
        <v>38</v>
      </c>
      <c r="G20" s="54" t="s">
        <v>36</v>
      </c>
      <c r="H20" s="17">
        <v>1760</v>
      </c>
      <c r="I20" s="18">
        <v>0</v>
      </c>
      <c r="J20" s="18">
        <v>0</v>
      </c>
      <c r="K20" s="19">
        <f t="shared" si="3"/>
        <v>0</v>
      </c>
      <c r="L20" s="19">
        <f t="shared" si="4"/>
        <v>0</v>
      </c>
      <c r="M20" s="19">
        <f t="shared" si="5"/>
        <v>0</v>
      </c>
      <c r="N20" s="109">
        <f t="shared" si="6"/>
        <v>0</v>
      </c>
      <c r="O20" s="20" t="s">
        <v>1010</v>
      </c>
      <c r="P20" s="81"/>
      <c r="Q20" s="5"/>
    </row>
    <row r="21" spans="1:17" s="22" customFormat="1" ht="30" x14ac:dyDescent="0.2">
      <c r="A21" s="102">
        <v>16</v>
      </c>
      <c r="B21" s="87" t="s">
        <v>23</v>
      </c>
      <c r="C21" s="57" t="s">
        <v>17</v>
      </c>
      <c r="D21" s="58" t="s">
        <v>24</v>
      </c>
      <c r="E21" s="58" t="s">
        <v>25</v>
      </c>
      <c r="F21" s="59" t="s">
        <v>600</v>
      </c>
      <c r="G21" s="60" t="s">
        <v>27</v>
      </c>
      <c r="H21" s="17">
        <v>8</v>
      </c>
      <c r="I21" s="18">
        <v>0</v>
      </c>
      <c r="J21" s="18">
        <v>0</v>
      </c>
      <c r="K21" s="19">
        <f t="shared" si="3"/>
        <v>0</v>
      </c>
      <c r="L21" s="19">
        <f t="shared" si="4"/>
        <v>0</v>
      </c>
      <c r="M21" s="19">
        <f t="shared" si="5"/>
        <v>0</v>
      </c>
      <c r="N21" s="109">
        <f t="shared" si="6"/>
        <v>0</v>
      </c>
      <c r="O21" s="20" t="s">
        <v>1009</v>
      </c>
      <c r="P21" s="81"/>
    </row>
    <row r="22" spans="1:17" customFormat="1" ht="30" x14ac:dyDescent="0.2">
      <c r="A22" s="102">
        <v>17</v>
      </c>
      <c r="B22" s="87" t="s">
        <v>23</v>
      </c>
      <c r="C22" s="57" t="s">
        <v>17</v>
      </c>
      <c r="D22" s="53" t="s">
        <v>24</v>
      </c>
      <c r="E22" s="53" t="s">
        <v>25</v>
      </c>
      <c r="F22" s="24" t="s">
        <v>39</v>
      </c>
      <c r="G22" s="54" t="s">
        <v>27</v>
      </c>
      <c r="H22" s="17">
        <v>8</v>
      </c>
      <c r="I22" s="18">
        <v>0</v>
      </c>
      <c r="J22" s="18">
        <v>0</v>
      </c>
      <c r="K22" s="19">
        <f t="shared" si="3"/>
        <v>0</v>
      </c>
      <c r="L22" s="19">
        <f t="shared" si="4"/>
        <v>0</v>
      </c>
      <c r="M22" s="19">
        <f t="shared" si="5"/>
        <v>0</v>
      </c>
      <c r="N22" s="109">
        <f t="shared" si="6"/>
        <v>0</v>
      </c>
      <c r="O22" s="20" t="s">
        <v>1009</v>
      </c>
      <c r="P22" s="81"/>
      <c r="Q22" s="5"/>
    </row>
    <row r="23" spans="1:17" customFormat="1" ht="30" x14ac:dyDescent="0.2">
      <c r="A23" s="102">
        <v>18</v>
      </c>
      <c r="B23" s="87" t="s">
        <v>23</v>
      </c>
      <c r="C23" s="57" t="s">
        <v>17</v>
      </c>
      <c r="D23" s="53" t="s">
        <v>24</v>
      </c>
      <c r="E23" s="53" t="s">
        <v>25</v>
      </c>
      <c r="F23" s="24" t="s">
        <v>40</v>
      </c>
      <c r="G23" s="54" t="s">
        <v>27</v>
      </c>
      <c r="H23" s="17">
        <v>8</v>
      </c>
      <c r="I23" s="18">
        <v>0</v>
      </c>
      <c r="J23" s="18">
        <v>0</v>
      </c>
      <c r="K23" s="19">
        <f t="shared" si="3"/>
        <v>0</v>
      </c>
      <c r="L23" s="19">
        <f t="shared" si="4"/>
        <v>0</v>
      </c>
      <c r="M23" s="19">
        <f t="shared" si="5"/>
        <v>0</v>
      </c>
      <c r="N23" s="109">
        <f t="shared" si="6"/>
        <v>0</v>
      </c>
      <c r="O23" s="20" t="s">
        <v>1009</v>
      </c>
      <c r="P23" s="81"/>
      <c r="Q23" s="5"/>
    </row>
    <row r="24" spans="1:17" customFormat="1" ht="30" x14ac:dyDescent="0.2">
      <c r="A24" s="102">
        <v>19</v>
      </c>
      <c r="B24" s="87" t="s">
        <v>23</v>
      </c>
      <c r="C24" s="57" t="s">
        <v>17</v>
      </c>
      <c r="D24" s="53" t="s">
        <v>24</v>
      </c>
      <c r="E24" s="53" t="s">
        <v>25</v>
      </c>
      <c r="F24" s="24" t="s">
        <v>41</v>
      </c>
      <c r="G24" s="54" t="s">
        <v>27</v>
      </c>
      <c r="H24" s="17">
        <v>8</v>
      </c>
      <c r="I24" s="18">
        <v>220</v>
      </c>
      <c r="J24" s="18">
        <v>0</v>
      </c>
      <c r="K24" s="19">
        <f t="shared" si="3"/>
        <v>220</v>
      </c>
      <c r="L24" s="108">
        <f t="shared" si="4"/>
        <v>1760</v>
      </c>
      <c r="M24" s="19">
        <f t="shared" si="5"/>
        <v>0</v>
      </c>
      <c r="N24" s="109">
        <f t="shared" si="6"/>
        <v>1760</v>
      </c>
      <c r="O24" s="20" t="s">
        <v>1009</v>
      </c>
      <c r="P24" s="81"/>
      <c r="Q24" s="5"/>
    </row>
    <row r="25" spans="1:17" customFormat="1" ht="30" x14ac:dyDescent="0.2">
      <c r="A25" s="102">
        <v>20</v>
      </c>
      <c r="B25" s="87" t="s">
        <v>23</v>
      </c>
      <c r="C25" s="57" t="s">
        <v>17</v>
      </c>
      <c r="D25" s="53" t="s">
        <v>24</v>
      </c>
      <c r="E25" s="53" t="s">
        <v>25</v>
      </c>
      <c r="F25" s="24" t="s">
        <v>42</v>
      </c>
      <c r="G25" s="54" t="s">
        <v>27</v>
      </c>
      <c r="H25" s="17">
        <v>8</v>
      </c>
      <c r="I25" s="18">
        <v>0</v>
      </c>
      <c r="J25" s="18">
        <v>0</v>
      </c>
      <c r="K25" s="19">
        <f t="shared" si="3"/>
        <v>0</v>
      </c>
      <c r="L25" s="19">
        <f t="shared" si="4"/>
        <v>0</v>
      </c>
      <c r="M25" s="19">
        <f t="shared" si="5"/>
        <v>0</v>
      </c>
      <c r="N25" s="109">
        <f t="shared" si="6"/>
        <v>0</v>
      </c>
      <c r="O25" s="20" t="s">
        <v>1009</v>
      </c>
      <c r="P25" s="81"/>
      <c r="Q25" s="5"/>
    </row>
    <row r="26" spans="1:17" customFormat="1" ht="30" x14ac:dyDescent="0.2">
      <c r="A26" s="102">
        <v>21</v>
      </c>
      <c r="B26" s="87" t="s">
        <v>23</v>
      </c>
      <c r="C26" s="57" t="s">
        <v>17</v>
      </c>
      <c r="D26" s="53" t="s">
        <v>24</v>
      </c>
      <c r="E26" s="53" t="s">
        <v>25</v>
      </c>
      <c r="F26" s="24" t="s">
        <v>43</v>
      </c>
      <c r="G26" s="54" t="s">
        <v>27</v>
      </c>
      <c r="H26" s="17">
        <v>8</v>
      </c>
      <c r="I26" s="18">
        <v>0</v>
      </c>
      <c r="J26" s="18">
        <v>0</v>
      </c>
      <c r="K26" s="19">
        <f t="shared" si="3"/>
        <v>0</v>
      </c>
      <c r="L26" s="19">
        <f t="shared" si="4"/>
        <v>0</v>
      </c>
      <c r="M26" s="19">
        <f t="shared" si="5"/>
        <v>0</v>
      </c>
      <c r="N26" s="109">
        <f t="shared" si="6"/>
        <v>0</v>
      </c>
      <c r="O26" s="20" t="s">
        <v>1009</v>
      </c>
      <c r="P26" s="81"/>
      <c r="Q26" s="5"/>
    </row>
    <row r="27" spans="1:17" customFormat="1" ht="30" x14ac:dyDescent="0.2">
      <c r="A27" s="102">
        <v>22</v>
      </c>
      <c r="B27" s="87" t="s">
        <v>23</v>
      </c>
      <c r="C27" s="57" t="s">
        <v>17</v>
      </c>
      <c r="D27" s="53" t="s">
        <v>24</v>
      </c>
      <c r="E27" s="53" t="s">
        <v>25</v>
      </c>
      <c r="F27" s="24" t="s">
        <v>44</v>
      </c>
      <c r="G27" s="54" t="s">
        <v>27</v>
      </c>
      <c r="H27" s="17">
        <v>8</v>
      </c>
      <c r="I27" s="18">
        <v>0</v>
      </c>
      <c r="J27" s="18">
        <v>0</v>
      </c>
      <c r="K27" s="19">
        <f t="shared" si="3"/>
        <v>0</v>
      </c>
      <c r="L27" s="19">
        <f t="shared" si="4"/>
        <v>0</v>
      </c>
      <c r="M27" s="19">
        <f t="shared" si="5"/>
        <v>0</v>
      </c>
      <c r="N27" s="109">
        <f t="shared" si="6"/>
        <v>0</v>
      </c>
      <c r="O27" s="20" t="s">
        <v>1009</v>
      </c>
      <c r="P27" s="81"/>
      <c r="Q27" s="5"/>
    </row>
    <row r="28" spans="1:17" customFormat="1" ht="30" x14ac:dyDescent="0.2">
      <c r="A28" s="102">
        <v>23</v>
      </c>
      <c r="B28" s="87" t="s">
        <v>23</v>
      </c>
      <c r="C28" s="57" t="s">
        <v>17</v>
      </c>
      <c r="D28" s="53" t="s">
        <v>24</v>
      </c>
      <c r="E28" s="53" t="s">
        <v>25</v>
      </c>
      <c r="F28" s="24" t="s">
        <v>45</v>
      </c>
      <c r="G28" s="54" t="s">
        <v>27</v>
      </c>
      <c r="H28" s="17">
        <v>8</v>
      </c>
      <c r="I28" s="18">
        <v>3850</v>
      </c>
      <c r="J28" s="18">
        <v>0</v>
      </c>
      <c r="K28" s="19">
        <f t="shared" si="3"/>
        <v>3850</v>
      </c>
      <c r="L28" s="108">
        <f t="shared" si="4"/>
        <v>30800</v>
      </c>
      <c r="M28" s="19">
        <f t="shared" si="5"/>
        <v>0</v>
      </c>
      <c r="N28" s="109">
        <f t="shared" si="6"/>
        <v>30800</v>
      </c>
      <c r="O28" s="20" t="s">
        <v>1009</v>
      </c>
      <c r="P28" s="81"/>
      <c r="Q28" s="5"/>
    </row>
    <row r="29" spans="1:17" customFormat="1" ht="60" x14ac:dyDescent="0.2">
      <c r="A29" s="51">
        <v>24</v>
      </c>
      <c r="B29" s="87" t="s">
        <v>23</v>
      </c>
      <c r="C29" s="57" t="s">
        <v>46</v>
      </c>
      <c r="D29" s="53" t="s">
        <v>47</v>
      </c>
      <c r="E29" s="53" t="s">
        <v>48</v>
      </c>
      <c r="F29" s="24" t="s">
        <v>49</v>
      </c>
      <c r="G29" s="54" t="s">
        <v>50</v>
      </c>
      <c r="H29" s="17">
        <f>H45+H51+H258</f>
        <v>100.62</v>
      </c>
      <c r="I29" s="18">
        <v>0</v>
      </c>
      <c r="J29" s="18">
        <v>24.7</v>
      </c>
      <c r="K29" s="19">
        <f t="shared" si="3"/>
        <v>24.7</v>
      </c>
      <c r="L29" s="19">
        <f t="shared" si="4"/>
        <v>0</v>
      </c>
      <c r="M29" s="19">
        <f t="shared" si="5"/>
        <v>2485.3139999999999</v>
      </c>
      <c r="N29" s="109">
        <f t="shared" si="6"/>
        <v>2485.3139999999999</v>
      </c>
      <c r="O29" s="21" t="s">
        <v>51</v>
      </c>
      <c r="P29" s="81"/>
      <c r="Q29" s="80"/>
    </row>
    <row r="30" spans="1:17" customFormat="1" ht="45" x14ac:dyDescent="0.2">
      <c r="A30" s="51">
        <v>25</v>
      </c>
      <c r="B30" s="87" t="s">
        <v>23</v>
      </c>
      <c r="C30" s="57" t="s">
        <v>46</v>
      </c>
      <c r="D30" s="53" t="s">
        <v>47</v>
      </c>
      <c r="E30" s="53" t="s">
        <v>48</v>
      </c>
      <c r="F30" s="24" t="s">
        <v>979</v>
      </c>
      <c r="G30" s="54" t="s">
        <v>52</v>
      </c>
      <c r="H30" s="17">
        <v>9</v>
      </c>
      <c r="I30" s="18">
        <v>0</v>
      </c>
      <c r="J30" s="18">
        <v>2015</v>
      </c>
      <c r="K30" s="19">
        <f t="shared" si="3"/>
        <v>2015</v>
      </c>
      <c r="L30" s="19">
        <f t="shared" si="4"/>
        <v>0</v>
      </c>
      <c r="M30" s="19">
        <f t="shared" si="5"/>
        <v>18135</v>
      </c>
      <c r="N30" s="109">
        <f t="shared" si="6"/>
        <v>18135</v>
      </c>
      <c r="O30" s="20" t="s">
        <v>986</v>
      </c>
      <c r="P30" s="81"/>
      <c r="Q30" s="5"/>
    </row>
    <row r="31" spans="1:17" customFormat="1" ht="30" x14ac:dyDescent="0.2">
      <c r="A31" s="51">
        <v>26</v>
      </c>
      <c r="B31" s="87" t="s">
        <v>23</v>
      </c>
      <c r="C31" s="61" t="s">
        <v>53</v>
      </c>
      <c r="D31" s="53" t="s">
        <v>54</v>
      </c>
      <c r="E31" s="53" t="s">
        <v>57</v>
      </c>
      <c r="F31" s="24" t="s">
        <v>58</v>
      </c>
      <c r="G31" s="54" t="s">
        <v>55</v>
      </c>
      <c r="H31" s="17">
        <v>12133.7</v>
      </c>
      <c r="I31" s="18">
        <v>5.44</v>
      </c>
      <c r="J31" s="18">
        <v>0.3</v>
      </c>
      <c r="K31" s="19">
        <f t="shared" si="3"/>
        <v>5.74</v>
      </c>
      <c r="L31" s="19">
        <f t="shared" si="4"/>
        <v>66007.328000000009</v>
      </c>
      <c r="M31" s="19">
        <f t="shared" si="5"/>
        <v>3640.11</v>
      </c>
      <c r="N31" s="109">
        <f t="shared" si="6"/>
        <v>69647.438000000009</v>
      </c>
      <c r="O31" s="21" t="s">
        <v>586</v>
      </c>
      <c r="P31" s="81"/>
      <c r="Q31" s="5"/>
    </row>
    <row r="32" spans="1:17" customFormat="1" ht="30" x14ac:dyDescent="0.2">
      <c r="A32" s="51">
        <v>27</v>
      </c>
      <c r="B32" s="87" t="s">
        <v>23</v>
      </c>
      <c r="C32" s="61" t="s">
        <v>53</v>
      </c>
      <c r="D32" s="53" t="s">
        <v>54</v>
      </c>
      <c r="E32" s="53" t="s">
        <v>57</v>
      </c>
      <c r="F32" s="24" t="s">
        <v>622</v>
      </c>
      <c r="G32" s="54" t="s">
        <v>50</v>
      </c>
      <c r="H32" s="17">
        <v>2094</v>
      </c>
      <c r="I32" s="18">
        <v>31.18</v>
      </c>
      <c r="J32" s="18">
        <v>0.3</v>
      </c>
      <c r="K32" s="19">
        <f t="shared" si="3"/>
        <v>31.48</v>
      </c>
      <c r="L32" s="19">
        <f t="shared" si="4"/>
        <v>65290.92</v>
      </c>
      <c r="M32" s="19">
        <f t="shared" si="5"/>
        <v>628.19999999999993</v>
      </c>
      <c r="N32" s="109">
        <f t="shared" si="6"/>
        <v>65919.12</v>
      </c>
      <c r="O32" s="21" t="s">
        <v>621</v>
      </c>
      <c r="P32" s="81"/>
      <c r="Q32" s="5"/>
    </row>
    <row r="33" spans="1:17" customFormat="1" ht="30" x14ac:dyDescent="0.2">
      <c r="A33" s="51">
        <v>28</v>
      </c>
      <c r="B33" s="87" t="s">
        <v>23</v>
      </c>
      <c r="C33" s="61" t="s">
        <v>53</v>
      </c>
      <c r="D33" s="53" t="s">
        <v>54</v>
      </c>
      <c r="E33" s="53" t="s">
        <v>59</v>
      </c>
      <c r="F33" s="24" t="s">
        <v>60</v>
      </c>
      <c r="G33" s="54" t="s">
        <v>50</v>
      </c>
      <c r="H33" s="17">
        <v>951</v>
      </c>
      <c r="I33" s="18">
        <v>35.42</v>
      </c>
      <c r="J33" s="18"/>
      <c r="K33" s="19">
        <f t="shared" si="3"/>
        <v>35.42</v>
      </c>
      <c r="L33" s="19">
        <f t="shared" si="4"/>
        <v>33684.42</v>
      </c>
      <c r="M33" s="19">
        <f t="shared" si="5"/>
        <v>0</v>
      </c>
      <c r="N33" s="109">
        <f t="shared" si="6"/>
        <v>33684.42</v>
      </c>
      <c r="O33" s="23" t="s">
        <v>62</v>
      </c>
      <c r="P33" s="3"/>
      <c r="Q33" s="79"/>
    </row>
    <row r="34" spans="1:17" customFormat="1" ht="90" x14ac:dyDescent="0.2">
      <c r="A34" s="51">
        <v>29</v>
      </c>
      <c r="B34" s="87" t="s">
        <v>23</v>
      </c>
      <c r="C34" s="61" t="s">
        <v>53</v>
      </c>
      <c r="D34" s="53" t="s">
        <v>54</v>
      </c>
      <c r="E34" s="53" t="s">
        <v>59</v>
      </c>
      <c r="F34" s="24" t="s">
        <v>606</v>
      </c>
      <c r="G34" s="54" t="s">
        <v>50</v>
      </c>
      <c r="H34" s="17">
        <f>2176</f>
        <v>2176</v>
      </c>
      <c r="I34" s="18">
        <v>105.07</v>
      </c>
      <c r="J34" s="18">
        <v>0.63</v>
      </c>
      <c r="K34" s="19">
        <f t="shared" si="3"/>
        <v>105.69999999999999</v>
      </c>
      <c r="L34" s="19">
        <f t="shared" si="4"/>
        <v>228632.31999999998</v>
      </c>
      <c r="M34" s="19">
        <f t="shared" si="5"/>
        <v>1370.88</v>
      </c>
      <c r="N34" s="109">
        <f t="shared" si="6"/>
        <v>230003.19999999998</v>
      </c>
      <c r="O34" s="23" t="s">
        <v>62</v>
      </c>
      <c r="P34" s="81"/>
      <c r="Q34" s="78"/>
    </row>
    <row r="35" spans="1:17" customFormat="1" ht="30" x14ac:dyDescent="0.2">
      <c r="A35" s="51">
        <v>30</v>
      </c>
      <c r="B35" s="87" t="s">
        <v>23</v>
      </c>
      <c r="C35" s="61" t="s">
        <v>53</v>
      </c>
      <c r="D35" s="53" t="s">
        <v>54</v>
      </c>
      <c r="E35" s="53" t="s">
        <v>640</v>
      </c>
      <c r="F35" s="24" t="s">
        <v>648</v>
      </c>
      <c r="G35" s="54" t="s">
        <v>21</v>
      </c>
      <c r="H35" s="17">
        <v>1</v>
      </c>
      <c r="I35" s="18">
        <v>27300</v>
      </c>
      <c r="J35" s="18">
        <v>0</v>
      </c>
      <c r="K35" s="19">
        <f t="shared" si="3"/>
        <v>27300</v>
      </c>
      <c r="L35" s="19">
        <f t="shared" si="4"/>
        <v>27300</v>
      </c>
      <c r="M35" s="19">
        <f t="shared" si="5"/>
        <v>0</v>
      </c>
      <c r="N35" s="109">
        <f t="shared" si="6"/>
        <v>27300</v>
      </c>
      <c r="O35" s="21" t="s">
        <v>649</v>
      </c>
      <c r="P35" s="81"/>
      <c r="Q35" s="5"/>
    </row>
    <row r="36" spans="1:17" customFormat="1" ht="30" x14ac:dyDescent="0.2">
      <c r="A36" s="51">
        <v>31</v>
      </c>
      <c r="B36" s="87" t="s">
        <v>23</v>
      </c>
      <c r="C36" s="61" t="s">
        <v>53</v>
      </c>
      <c r="D36" s="53" t="s">
        <v>54</v>
      </c>
      <c r="E36" s="53" t="s">
        <v>63</v>
      </c>
      <c r="F36" s="24" t="s">
        <v>64</v>
      </c>
      <c r="G36" s="54" t="s">
        <v>65</v>
      </c>
      <c r="H36" s="17">
        <v>127.48</v>
      </c>
      <c r="I36" s="18">
        <v>12.82</v>
      </c>
      <c r="J36" s="18">
        <v>26.93</v>
      </c>
      <c r="K36" s="19">
        <f t="shared" si="3"/>
        <v>39.75</v>
      </c>
      <c r="L36" s="19">
        <f t="shared" si="4"/>
        <v>1634.2936000000002</v>
      </c>
      <c r="M36" s="19">
        <f t="shared" si="5"/>
        <v>3433.0364</v>
      </c>
      <c r="N36" s="109">
        <f t="shared" si="6"/>
        <v>5067.33</v>
      </c>
      <c r="O36" s="21" t="s">
        <v>66</v>
      </c>
      <c r="P36" s="81"/>
      <c r="Q36" s="5"/>
    </row>
    <row r="37" spans="1:17" customFormat="1" ht="60" x14ac:dyDescent="0.2">
      <c r="A37" s="51">
        <v>32</v>
      </c>
      <c r="B37" s="87" t="s">
        <v>23</v>
      </c>
      <c r="C37" s="61" t="s">
        <v>67</v>
      </c>
      <c r="D37" s="53" t="s">
        <v>68</v>
      </c>
      <c r="E37" s="53" t="s">
        <v>69</v>
      </c>
      <c r="F37" s="24" t="s">
        <v>816</v>
      </c>
      <c r="G37" s="54" t="s">
        <v>56</v>
      </c>
      <c r="H37" s="17">
        <v>5</v>
      </c>
      <c r="I37" s="18">
        <v>1905.16</v>
      </c>
      <c r="J37" s="18">
        <v>651.85</v>
      </c>
      <c r="K37" s="19">
        <f t="shared" si="3"/>
        <v>2557.0100000000002</v>
      </c>
      <c r="L37" s="19">
        <f t="shared" si="4"/>
        <v>9525.8000000000011</v>
      </c>
      <c r="M37" s="19">
        <f t="shared" si="5"/>
        <v>3259.25</v>
      </c>
      <c r="N37" s="109">
        <f t="shared" si="6"/>
        <v>12785.050000000001</v>
      </c>
      <c r="O37" s="21" t="s">
        <v>642</v>
      </c>
      <c r="P37" s="81"/>
      <c r="Q37" s="5"/>
    </row>
    <row r="38" spans="1:17" customFormat="1" ht="60" x14ac:dyDescent="0.2">
      <c r="A38" s="51">
        <v>33</v>
      </c>
      <c r="B38" s="87" t="s">
        <v>23</v>
      </c>
      <c r="C38" s="61" t="s">
        <v>67</v>
      </c>
      <c r="D38" s="53" t="s">
        <v>68</v>
      </c>
      <c r="E38" s="53" t="s">
        <v>69</v>
      </c>
      <c r="F38" s="24" t="s">
        <v>662</v>
      </c>
      <c r="G38" s="54" t="s">
        <v>56</v>
      </c>
      <c r="H38" s="17">
        <v>38</v>
      </c>
      <c r="I38" s="18">
        <v>2955.66</v>
      </c>
      <c r="J38" s="18">
        <v>1003.31</v>
      </c>
      <c r="K38" s="19">
        <f t="shared" si="3"/>
        <v>3958.97</v>
      </c>
      <c r="L38" s="19">
        <f t="shared" si="4"/>
        <v>112315.07999999999</v>
      </c>
      <c r="M38" s="19">
        <f t="shared" si="5"/>
        <v>38125.78</v>
      </c>
      <c r="N38" s="109">
        <f t="shared" si="6"/>
        <v>150440.85999999999</v>
      </c>
      <c r="O38" s="21" t="s">
        <v>641</v>
      </c>
      <c r="P38" s="81"/>
      <c r="Q38" s="5"/>
    </row>
    <row r="39" spans="1:17" customFormat="1" ht="60" x14ac:dyDescent="0.2">
      <c r="A39" s="51">
        <v>34</v>
      </c>
      <c r="B39" s="87" t="s">
        <v>23</v>
      </c>
      <c r="C39" s="61" t="s">
        <v>67</v>
      </c>
      <c r="D39" s="53" t="s">
        <v>68</v>
      </c>
      <c r="E39" s="53" t="s">
        <v>69</v>
      </c>
      <c r="F39" s="24" t="s">
        <v>815</v>
      </c>
      <c r="G39" s="54" t="s">
        <v>56</v>
      </c>
      <c r="H39" s="17">
        <v>2</v>
      </c>
      <c r="I39" s="18">
        <v>1590.71</v>
      </c>
      <c r="J39" s="18">
        <v>535.26</v>
      </c>
      <c r="K39" s="19">
        <f t="shared" si="3"/>
        <v>2125.9700000000003</v>
      </c>
      <c r="L39" s="19">
        <f t="shared" si="4"/>
        <v>3181.42</v>
      </c>
      <c r="M39" s="19">
        <f t="shared" si="5"/>
        <v>1070.52</v>
      </c>
      <c r="N39" s="109">
        <f t="shared" si="6"/>
        <v>4251.9400000000005</v>
      </c>
      <c r="O39" s="21" t="s">
        <v>641</v>
      </c>
      <c r="P39" s="81"/>
      <c r="Q39" s="5"/>
    </row>
    <row r="40" spans="1:17" customFormat="1" ht="23.25" x14ac:dyDescent="0.2">
      <c r="A40" s="51">
        <v>35</v>
      </c>
      <c r="B40" s="87" t="s">
        <v>23</v>
      </c>
      <c r="C40" s="61" t="s">
        <v>67</v>
      </c>
      <c r="D40" s="53" t="s">
        <v>68</v>
      </c>
      <c r="E40" s="53" t="s">
        <v>69</v>
      </c>
      <c r="F40" s="24" t="s">
        <v>70</v>
      </c>
      <c r="G40" s="54" t="s">
        <v>50</v>
      </c>
      <c r="H40" s="17">
        <v>49.6</v>
      </c>
      <c r="I40" s="18">
        <v>25.3</v>
      </c>
      <c r="J40" s="18">
        <v>0.59</v>
      </c>
      <c r="K40" s="19">
        <f t="shared" si="3"/>
        <v>25.89</v>
      </c>
      <c r="L40" s="19">
        <f t="shared" si="4"/>
        <v>1254.8800000000001</v>
      </c>
      <c r="M40" s="19">
        <f t="shared" si="5"/>
        <v>29.263999999999999</v>
      </c>
      <c r="N40" s="109">
        <f t="shared" si="6"/>
        <v>1284.144</v>
      </c>
      <c r="O40" s="21" t="s">
        <v>663</v>
      </c>
      <c r="P40" s="81"/>
      <c r="Q40" s="5"/>
    </row>
    <row r="41" spans="1:17" customFormat="1" ht="30" x14ac:dyDescent="0.2">
      <c r="A41" s="51">
        <v>36</v>
      </c>
      <c r="B41" s="87" t="s">
        <v>23</v>
      </c>
      <c r="C41" s="61" t="s">
        <v>67</v>
      </c>
      <c r="D41" s="53" t="s">
        <v>68</v>
      </c>
      <c r="E41" s="53" t="s">
        <v>69</v>
      </c>
      <c r="F41" s="24" t="s">
        <v>71</v>
      </c>
      <c r="G41" s="54" t="s">
        <v>50</v>
      </c>
      <c r="H41" s="17">
        <f>(H40-H45)*1.3</f>
        <v>21.489000000000001</v>
      </c>
      <c r="I41" s="18">
        <v>8.6999999999999993</v>
      </c>
      <c r="J41" s="18">
        <v>3.71</v>
      </c>
      <c r="K41" s="19">
        <f t="shared" si="3"/>
        <v>12.41</v>
      </c>
      <c r="L41" s="19">
        <f t="shared" si="4"/>
        <v>186.95429999999999</v>
      </c>
      <c r="M41" s="19">
        <f t="shared" si="5"/>
        <v>79.724190000000007</v>
      </c>
      <c r="N41" s="109">
        <f t="shared" si="6"/>
        <v>266.67849000000001</v>
      </c>
      <c r="O41" s="21" t="s">
        <v>663</v>
      </c>
      <c r="P41" s="81"/>
      <c r="Q41" s="5"/>
    </row>
    <row r="42" spans="1:17" customFormat="1" ht="23.25" x14ac:dyDescent="0.2">
      <c r="A42" s="51">
        <v>37</v>
      </c>
      <c r="B42" s="87" t="s">
        <v>23</v>
      </c>
      <c r="C42" s="61" t="s">
        <v>67</v>
      </c>
      <c r="D42" s="53" t="s">
        <v>68</v>
      </c>
      <c r="E42" s="53" t="s">
        <v>69</v>
      </c>
      <c r="F42" s="24" t="s">
        <v>72</v>
      </c>
      <c r="G42" s="54" t="s">
        <v>50</v>
      </c>
      <c r="H42" s="17">
        <v>3.44</v>
      </c>
      <c r="I42" s="18">
        <v>626.22</v>
      </c>
      <c r="J42" s="18">
        <v>223.24</v>
      </c>
      <c r="K42" s="19">
        <f t="shared" si="3"/>
        <v>849.46</v>
      </c>
      <c r="L42" s="19">
        <f t="shared" si="4"/>
        <v>2154.1968000000002</v>
      </c>
      <c r="M42" s="19">
        <f t="shared" si="5"/>
        <v>767.94560000000001</v>
      </c>
      <c r="N42" s="109">
        <f t="shared" si="6"/>
        <v>2922.1424000000002</v>
      </c>
      <c r="O42" s="21" t="s">
        <v>663</v>
      </c>
      <c r="P42" s="81"/>
      <c r="Q42" s="5"/>
    </row>
    <row r="43" spans="1:17" customFormat="1" ht="23.25" x14ac:dyDescent="0.2">
      <c r="A43" s="51">
        <v>38</v>
      </c>
      <c r="B43" s="87" t="s">
        <v>23</v>
      </c>
      <c r="C43" s="61" t="s">
        <v>67</v>
      </c>
      <c r="D43" s="53" t="s">
        <v>68</v>
      </c>
      <c r="E43" s="53" t="s">
        <v>69</v>
      </c>
      <c r="F43" s="24" t="s">
        <v>73</v>
      </c>
      <c r="G43" s="54" t="s">
        <v>55</v>
      </c>
      <c r="H43" s="17">
        <v>587.47</v>
      </c>
      <c r="I43" s="18">
        <v>61.6</v>
      </c>
      <c r="J43" s="18">
        <v>134.16999999999999</v>
      </c>
      <c r="K43" s="19">
        <f t="shared" si="3"/>
        <v>195.76999999999998</v>
      </c>
      <c r="L43" s="19">
        <f t="shared" si="4"/>
        <v>36188.152000000002</v>
      </c>
      <c r="M43" s="19">
        <f t="shared" si="5"/>
        <v>78820.849900000001</v>
      </c>
      <c r="N43" s="109">
        <f t="shared" si="6"/>
        <v>115009.00189999999</v>
      </c>
      <c r="O43" s="21" t="s">
        <v>663</v>
      </c>
      <c r="P43" s="81"/>
      <c r="Q43" s="80"/>
    </row>
    <row r="44" spans="1:17" customFormat="1" ht="30" x14ac:dyDescent="0.2">
      <c r="A44" s="51">
        <v>39</v>
      </c>
      <c r="B44" s="87" t="s">
        <v>23</v>
      </c>
      <c r="C44" s="61" t="s">
        <v>67</v>
      </c>
      <c r="D44" s="53" t="s">
        <v>68</v>
      </c>
      <c r="E44" s="53" t="s">
        <v>69</v>
      </c>
      <c r="F44" s="24" t="s">
        <v>74</v>
      </c>
      <c r="G44" s="54" t="s">
        <v>75</v>
      </c>
      <c r="H44" s="17">
        <v>1589</v>
      </c>
      <c r="I44" s="18">
        <v>8.43</v>
      </c>
      <c r="J44" s="18">
        <v>3.53</v>
      </c>
      <c r="K44" s="19">
        <f t="shared" si="3"/>
        <v>11.959999999999999</v>
      </c>
      <c r="L44" s="19">
        <f t="shared" si="4"/>
        <v>13395.27</v>
      </c>
      <c r="M44" s="19">
        <f t="shared" si="5"/>
        <v>5609.17</v>
      </c>
      <c r="N44" s="109">
        <f t="shared" si="6"/>
        <v>19004.439999999999</v>
      </c>
      <c r="O44" s="21" t="s">
        <v>663</v>
      </c>
      <c r="P44" s="81"/>
      <c r="Q44" s="80"/>
    </row>
    <row r="45" spans="1:17" customFormat="1" ht="23.25" x14ac:dyDescent="0.2">
      <c r="A45" s="51">
        <v>40</v>
      </c>
      <c r="B45" s="87" t="s">
        <v>23</v>
      </c>
      <c r="C45" s="61" t="s">
        <v>67</v>
      </c>
      <c r="D45" s="53" t="s">
        <v>68</v>
      </c>
      <c r="E45" s="53" t="s">
        <v>69</v>
      </c>
      <c r="F45" s="24" t="s">
        <v>76</v>
      </c>
      <c r="G45" s="54" t="s">
        <v>50</v>
      </c>
      <c r="H45" s="17">
        <v>33.07</v>
      </c>
      <c r="I45" s="18">
        <v>661.5</v>
      </c>
      <c r="J45" s="18">
        <v>0</v>
      </c>
      <c r="K45" s="19">
        <f t="shared" si="3"/>
        <v>661.5</v>
      </c>
      <c r="L45" s="19">
        <f t="shared" si="4"/>
        <v>21875.805</v>
      </c>
      <c r="M45" s="19">
        <f t="shared" si="5"/>
        <v>0</v>
      </c>
      <c r="N45" s="109">
        <f t="shared" si="6"/>
        <v>21875.805</v>
      </c>
      <c r="O45" s="21" t="s">
        <v>663</v>
      </c>
      <c r="P45" s="81"/>
      <c r="Q45" s="80"/>
    </row>
    <row r="46" spans="1:17" customFormat="1" ht="30" x14ac:dyDescent="0.2">
      <c r="A46" s="51">
        <v>41</v>
      </c>
      <c r="B46" s="87" t="s">
        <v>23</v>
      </c>
      <c r="C46" s="61" t="s">
        <v>67</v>
      </c>
      <c r="D46" s="53" t="s">
        <v>68</v>
      </c>
      <c r="E46" s="53" t="s">
        <v>69</v>
      </c>
      <c r="F46" s="24" t="s">
        <v>77</v>
      </c>
      <c r="G46" s="54" t="s">
        <v>50</v>
      </c>
      <c r="H46" s="17">
        <f>H45</f>
        <v>33.07</v>
      </c>
      <c r="I46" s="18">
        <v>0</v>
      </c>
      <c r="J46" s="18">
        <v>223.24</v>
      </c>
      <c r="K46" s="19">
        <f t="shared" si="3"/>
        <v>223.24</v>
      </c>
      <c r="L46" s="19">
        <f t="shared" si="4"/>
        <v>0</v>
      </c>
      <c r="M46" s="19">
        <f t="shared" si="5"/>
        <v>7382.5468000000001</v>
      </c>
      <c r="N46" s="109">
        <f t="shared" si="6"/>
        <v>7382.5468000000001</v>
      </c>
      <c r="O46" s="21" t="s">
        <v>663</v>
      </c>
      <c r="P46" s="81"/>
      <c r="Q46" s="80"/>
    </row>
    <row r="47" spans="1:17" customFormat="1" ht="30" x14ac:dyDescent="0.2">
      <c r="A47" s="51">
        <v>42</v>
      </c>
      <c r="B47" s="87" t="s">
        <v>23</v>
      </c>
      <c r="C47" s="61" t="s">
        <v>78</v>
      </c>
      <c r="D47" s="53" t="s">
        <v>79</v>
      </c>
      <c r="E47" s="53" t="s">
        <v>80</v>
      </c>
      <c r="F47" s="24" t="s">
        <v>81</v>
      </c>
      <c r="G47" s="54" t="s">
        <v>55</v>
      </c>
      <c r="H47" s="17">
        <v>829.18</v>
      </c>
      <c r="I47" s="18">
        <v>66.849999999999994</v>
      </c>
      <c r="J47" s="18">
        <v>111.66</v>
      </c>
      <c r="K47" s="19">
        <f t="shared" si="3"/>
        <v>178.51</v>
      </c>
      <c r="L47" s="19">
        <f t="shared" si="4"/>
        <v>55430.68299999999</v>
      </c>
      <c r="M47" s="19">
        <f t="shared" si="5"/>
        <v>92586.238799999992</v>
      </c>
      <c r="N47" s="109">
        <f t="shared" si="6"/>
        <v>148016.92179999998</v>
      </c>
      <c r="O47" s="21" t="s">
        <v>82</v>
      </c>
      <c r="P47" s="81"/>
      <c r="Q47" s="80"/>
    </row>
    <row r="48" spans="1:17" customFormat="1" ht="30" x14ac:dyDescent="0.2">
      <c r="A48" s="51">
        <v>43</v>
      </c>
      <c r="B48" s="87" t="s">
        <v>23</v>
      </c>
      <c r="C48" s="61" t="s">
        <v>78</v>
      </c>
      <c r="D48" s="53" t="s">
        <v>79</v>
      </c>
      <c r="E48" s="53" t="s">
        <v>80</v>
      </c>
      <c r="F48" s="24" t="s">
        <v>83</v>
      </c>
      <c r="G48" s="62" t="s">
        <v>84</v>
      </c>
      <c r="H48" s="17">
        <v>260</v>
      </c>
      <c r="I48" s="18">
        <v>1.75</v>
      </c>
      <c r="J48" s="18">
        <v>106.3</v>
      </c>
      <c r="K48" s="19">
        <f t="shared" si="3"/>
        <v>108.05</v>
      </c>
      <c r="L48" s="19">
        <f t="shared" si="4"/>
        <v>455</v>
      </c>
      <c r="M48" s="19">
        <f t="shared" si="5"/>
        <v>27638</v>
      </c>
      <c r="N48" s="109">
        <f t="shared" si="6"/>
        <v>28093</v>
      </c>
      <c r="O48" s="21" t="s">
        <v>85</v>
      </c>
      <c r="P48" s="81"/>
      <c r="Q48" s="5"/>
    </row>
    <row r="49" spans="1:17" customFormat="1" ht="30" x14ac:dyDescent="0.2">
      <c r="A49" s="51">
        <v>44</v>
      </c>
      <c r="B49" s="87" t="s">
        <v>23</v>
      </c>
      <c r="C49" s="61" t="s">
        <v>78</v>
      </c>
      <c r="D49" s="53" t="s">
        <v>79</v>
      </c>
      <c r="E49" s="53" t="s">
        <v>80</v>
      </c>
      <c r="F49" s="24" t="s">
        <v>86</v>
      </c>
      <c r="G49" s="62" t="s">
        <v>87</v>
      </c>
      <c r="H49" s="17">
        <v>66.55</v>
      </c>
      <c r="I49" s="18">
        <v>1.75</v>
      </c>
      <c r="J49" s="18">
        <v>106.3</v>
      </c>
      <c r="K49" s="19">
        <f t="shared" si="3"/>
        <v>108.05</v>
      </c>
      <c r="L49" s="19">
        <f t="shared" si="4"/>
        <v>116.46249999999999</v>
      </c>
      <c r="M49" s="19">
        <f t="shared" si="5"/>
        <v>7074.2649999999994</v>
      </c>
      <c r="N49" s="109">
        <f t="shared" si="6"/>
        <v>7190.7274999999991</v>
      </c>
      <c r="O49" s="21" t="s">
        <v>88</v>
      </c>
      <c r="P49" s="81"/>
      <c r="Q49" s="5"/>
    </row>
    <row r="50" spans="1:17" customFormat="1" ht="30" x14ac:dyDescent="0.2">
      <c r="A50" s="51">
        <v>45</v>
      </c>
      <c r="B50" s="87" t="s">
        <v>23</v>
      </c>
      <c r="C50" s="61" t="s">
        <v>78</v>
      </c>
      <c r="D50" s="53" t="s">
        <v>79</v>
      </c>
      <c r="E50" s="53" t="s">
        <v>89</v>
      </c>
      <c r="F50" s="24" t="s">
        <v>74</v>
      </c>
      <c r="G50" s="54" t="s">
        <v>75</v>
      </c>
      <c r="H50" s="17">
        <v>4911.51</v>
      </c>
      <c r="I50" s="18">
        <v>8.43</v>
      </c>
      <c r="J50" s="18">
        <v>3.53</v>
      </c>
      <c r="K50" s="19">
        <f t="shared" si="3"/>
        <v>11.959999999999999</v>
      </c>
      <c r="L50" s="19">
        <f t="shared" si="4"/>
        <v>41404.029300000002</v>
      </c>
      <c r="M50" s="19">
        <f t="shared" si="5"/>
        <v>17337.630300000001</v>
      </c>
      <c r="N50" s="109">
        <f t="shared" si="6"/>
        <v>58741.659599999999</v>
      </c>
      <c r="O50" s="21" t="s">
        <v>82</v>
      </c>
      <c r="P50" s="81"/>
      <c r="Q50" s="80"/>
    </row>
    <row r="51" spans="1:17" customFormat="1" ht="23.25" x14ac:dyDescent="0.2">
      <c r="A51" s="51">
        <v>46</v>
      </c>
      <c r="B51" s="87" t="s">
        <v>23</v>
      </c>
      <c r="C51" s="61" t="s">
        <v>78</v>
      </c>
      <c r="D51" s="53" t="s">
        <v>79</v>
      </c>
      <c r="E51" s="53" t="s">
        <v>90</v>
      </c>
      <c r="F51" s="24" t="s">
        <v>76</v>
      </c>
      <c r="G51" s="54" t="s">
        <v>50</v>
      </c>
      <c r="H51" s="17">
        <v>66.55</v>
      </c>
      <c r="I51" s="18">
        <v>749.7</v>
      </c>
      <c r="J51" s="18">
        <v>0</v>
      </c>
      <c r="K51" s="19">
        <f t="shared" si="3"/>
        <v>749.7</v>
      </c>
      <c r="L51" s="19">
        <f t="shared" si="4"/>
        <v>49892.535000000003</v>
      </c>
      <c r="M51" s="19">
        <f t="shared" si="5"/>
        <v>0</v>
      </c>
      <c r="N51" s="109">
        <f t="shared" si="6"/>
        <v>49892.535000000003</v>
      </c>
      <c r="O51" s="21" t="s">
        <v>82</v>
      </c>
      <c r="P51" s="3"/>
      <c r="Q51" s="80"/>
    </row>
    <row r="52" spans="1:17" customFormat="1" ht="23.25" x14ac:dyDescent="0.2">
      <c r="A52" s="51">
        <v>47</v>
      </c>
      <c r="B52" s="87" t="s">
        <v>23</v>
      </c>
      <c r="C52" s="61" t="s">
        <v>78</v>
      </c>
      <c r="D52" s="53" t="s">
        <v>79</v>
      </c>
      <c r="E52" s="53" t="s">
        <v>90</v>
      </c>
      <c r="F52" s="24" t="s">
        <v>91</v>
      </c>
      <c r="G52" s="54" t="s">
        <v>50</v>
      </c>
      <c r="H52" s="17">
        <v>66.55</v>
      </c>
      <c r="I52" s="18">
        <v>0</v>
      </c>
      <c r="J52" s="18">
        <v>0</v>
      </c>
      <c r="K52" s="19">
        <f t="shared" si="3"/>
        <v>0</v>
      </c>
      <c r="L52" s="19">
        <f t="shared" si="4"/>
        <v>0</v>
      </c>
      <c r="M52" s="19">
        <f t="shared" si="5"/>
        <v>0</v>
      </c>
      <c r="N52" s="109">
        <f t="shared" si="6"/>
        <v>0</v>
      </c>
      <c r="O52" s="21" t="s">
        <v>82</v>
      </c>
      <c r="P52" s="3"/>
      <c r="Q52" s="80"/>
    </row>
    <row r="53" spans="1:17" customFormat="1" ht="30" x14ac:dyDescent="0.2">
      <c r="A53" s="51">
        <v>48</v>
      </c>
      <c r="B53" s="87" t="s">
        <v>23</v>
      </c>
      <c r="C53" s="61" t="s">
        <v>78</v>
      </c>
      <c r="D53" s="53" t="s">
        <v>79</v>
      </c>
      <c r="E53" s="53" t="s">
        <v>90</v>
      </c>
      <c r="F53" s="24" t="s">
        <v>77</v>
      </c>
      <c r="G53" s="54" t="s">
        <v>50</v>
      </c>
      <c r="H53" s="17">
        <v>66.55</v>
      </c>
      <c r="I53" s="18">
        <v>0</v>
      </c>
      <c r="J53" s="18">
        <v>223.24</v>
      </c>
      <c r="K53" s="19">
        <f t="shared" si="3"/>
        <v>223.24</v>
      </c>
      <c r="L53" s="19">
        <f t="shared" si="4"/>
        <v>0</v>
      </c>
      <c r="M53" s="19">
        <f t="shared" si="5"/>
        <v>14856.621999999999</v>
      </c>
      <c r="N53" s="109">
        <f t="shared" si="6"/>
        <v>14856.621999999999</v>
      </c>
      <c r="O53" s="21" t="s">
        <v>82</v>
      </c>
      <c r="P53" s="3"/>
      <c r="Q53" s="80"/>
    </row>
    <row r="54" spans="1:17" customFormat="1" ht="23.25" x14ac:dyDescent="0.2">
      <c r="A54" s="51">
        <v>49</v>
      </c>
      <c r="B54" s="87" t="s">
        <v>23</v>
      </c>
      <c r="C54" s="61" t="s">
        <v>78</v>
      </c>
      <c r="D54" s="53" t="s">
        <v>79</v>
      </c>
      <c r="E54" s="53" t="s">
        <v>92</v>
      </c>
      <c r="F54" s="24" t="s">
        <v>587</v>
      </c>
      <c r="G54" s="54" t="s">
        <v>55</v>
      </c>
      <c r="H54" s="17">
        <v>431.43</v>
      </c>
      <c r="I54" s="18">
        <v>456.22</v>
      </c>
      <c r="J54" s="18">
        <v>129.84</v>
      </c>
      <c r="K54" s="19">
        <f t="shared" si="3"/>
        <v>586.06000000000006</v>
      </c>
      <c r="L54" s="19">
        <f t="shared" si="4"/>
        <v>196826.99460000001</v>
      </c>
      <c r="M54" s="19">
        <f t="shared" si="5"/>
        <v>56016.871200000001</v>
      </c>
      <c r="N54" s="109">
        <f t="shared" si="6"/>
        <v>252843.86580000003</v>
      </c>
      <c r="O54" s="21" t="s">
        <v>82</v>
      </c>
      <c r="P54" s="3"/>
      <c r="Q54" s="5"/>
    </row>
    <row r="55" spans="1:17" customFormat="1" ht="45" x14ac:dyDescent="0.2">
      <c r="A55" s="51">
        <v>50</v>
      </c>
      <c r="B55" s="87" t="s">
        <v>23</v>
      </c>
      <c r="C55" s="61" t="s">
        <v>93</v>
      </c>
      <c r="D55" s="53" t="s">
        <v>94</v>
      </c>
      <c r="E55" s="53" t="s">
        <v>95</v>
      </c>
      <c r="F55" s="24" t="s">
        <v>96</v>
      </c>
      <c r="G55" s="54" t="s">
        <v>55</v>
      </c>
      <c r="H55" s="17">
        <v>175.77</v>
      </c>
      <c r="I55" s="18">
        <v>68.540000000000006</v>
      </c>
      <c r="J55" s="18">
        <v>59.39</v>
      </c>
      <c r="K55" s="19">
        <f t="shared" si="3"/>
        <v>127.93</v>
      </c>
      <c r="L55" s="19">
        <f t="shared" si="4"/>
        <v>12047.275800000001</v>
      </c>
      <c r="M55" s="19">
        <f t="shared" si="5"/>
        <v>10438.980300000001</v>
      </c>
      <c r="N55" s="109">
        <f t="shared" si="6"/>
        <v>22486.256100000002</v>
      </c>
      <c r="O55" s="21" t="s">
        <v>97</v>
      </c>
      <c r="P55" s="3"/>
      <c r="Q55" s="5"/>
    </row>
    <row r="56" spans="1:17" customFormat="1" ht="45" x14ac:dyDescent="0.2">
      <c r="A56" s="51">
        <v>51</v>
      </c>
      <c r="B56" s="87" t="s">
        <v>23</v>
      </c>
      <c r="C56" s="61" t="s">
        <v>93</v>
      </c>
      <c r="D56" s="53" t="s">
        <v>94</v>
      </c>
      <c r="E56" s="53" t="s">
        <v>95</v>
      </c>
      <c r="F56" s="24" t="s">
        <v>98</v>
      </c>
      <c r="G56" s="54" t="s">
        <v>55</v>
      </c>
      <c r="H56" s="17">
        <v>265.42619999999999</v>
      </c>
      <c r="I56" s="18">
        <v>107.31</v>
      </c>
      <c r="J56" s="18">
        <v>79.44</v>
      </c>
      <c r="K56" s="19">
        <f t="shared" si="3"/>
        <v>186.75</v>
      </c>
      <c r="L56" s="19">
        <f t="shared" si="4"/>
        <v>28482.885522</v>
      </c>
      <c r="M56" s="19">
        <f t="shared" si="5"/>
        <v>21085.457328</v>
      </c>
      <c r="N56" s="109">
        <f t="shared" si="6"/>
        <v>49568.342850000001</v>
      </c>
      <c r="O56" s="21" t="s">
        <v>97</v>
      </c>
      <c r="P56" s="81"/>
      <c r="Q56" s="5"/>
    </row>
    <row r="57" spans="1:17" customFormat="1" ht="30" x14ac:dyDescent="0.2">
      <c r="A57" s="51">
        <v>52</v>
      </c>
      <c r="B57" s="87" t="s">
        <v>23</v>
      </c>
      <c r="C57" s="61" t="s">
        <v>93</v>
      </c>
      <c r="D57" s="53" t="s">
        <v>94</v>
      </c>
      <c r="E57" s="53" t="s">
        <v>95</v>
      </c>
      <c r="F57" s="24" t="s">
        <v>99</v>
      </c>
      <c r="G57" s="54" t="s">
        <v>65</v>
      </c>
      <c r="H57" s="17">
        <v>107.11</v>
      </c>
      <c r="I57" s="18">
        <v>40.159999999999997</v>
      </c>
      <c r="J57" s="18">
        <v>82.12</v>
      </c>
      <c r="K57" s="19">
        <f t="shared" si="3"/>
        <v>122.28</v>
      </c>
      <c r="L57" s="19">
        <f t="shared" si="4"/>
        <v>4301.5375999999997</v>
      </c>
      <c r="M57" s="19">
        <f t="shared" si="5"/>
        <v>8795.8732</v>
      </c>
      <c r="N57" s="109">
        <f t="shared" si="6"/>
        <v>13097.4108</v>
      </c>
      <c r="O57" s="21" t="s">
        <v>100</v>
      </c>
      <c r="P57" s="81"/>
      <c r="Q57" s="5"/>
    </row>
    <row r="58" spans="1:17" customFormat="1" ht="30" x14ac:dyDescent="0.2">
      <c r="A58" s="51">
        <v>53</v>
      </c>
      <c r="B58" s="87" t="s">
        <v>23</v>
      </c>
      <c r="C58" s="61" t="s">
        <v>93</v>
      </c>
      <c r="D58" s="53" t="s">
        <v>94</v>
      </c>
      <c r="E58" s="53" t="s">
        <v>101</v>
      </c>
      <c r="F58" s="24" t="s">
        <v>102</v>
      </c>
      <c r="G58" s="54" t="s">
        <v>55</v>
      </c>
      <c r="H58" s="17">
        <v>20.439999999999998</v>
      </c>
      <c r="I58" s="18">
        <v>101.14</v>
      </c>
      <c r="J58" s="18">
        <v>70.2</v>
      </c>
      <c r="K58" s="19">
        <f t="shared" si="3"/>
        <v>171.34</v>
      </c>
      <c r="L58" s="19">
        <f t="shared" si="4"/>
        <v>2067.3015999999998</v>
      </c>
      <c r="M58" s="19">
        <f t="shared" si="5"/>
        <v>1434.8879999999999</v>
      </c>
      <c r="N58" s="109">
        <f t="shared" si="6"/>
        <v>3502.1895999999997</v>
      </c>
      <c r="O58" s="20" t="s">
        <v>933</v>
      </c>
      <c r="P58" s="3"/>
      <c r="Q58" s="5"/>
    </row>
    <row r="59" spans="1:17" customFormat="1" ht="60" x14ac:dyDescent="0.2">
      <c r="A59" s="51">
        <v>54</v>
      </c>
      <c r="B59" s="87" t="s">
        <v>23</v>
      </c>
      <c r="C59" s="61" t="s">
        <v>93</v>
      </c>
      <c r="D59" s="53" t="s">
        <v>94</v>
      </c>
      <c r="E59" s="53" t="s">
        <v>101</v>
      </c>
      <c r="F59" s="24" t="s">
        <v>103</v>
      </c>
      <c r="G59" s="54" t="s">
        <v>55</v>
      </c>
      <c r="H59" s="17">
        <v>457.32400000000001</v>
      </c>
      <c r="I59" s="18">
        <v>108.88</v>
      </c>
      <c r="J59" s="18">
        <v>70.2</v>
      </c>
      <c r="K59" s="19">
        <f t="shared" si="3"/>
        <v>179.07999999999998</v>
      </c>
      <c r="L59" s="19">
        <f t="shared" si="4"/>
        <v>49793.437120000002</v>
      </c>
      <c r="M59" s="19">
        <f t="shared" si="5"/>
        <v>32104.144800000002</v>
      </c>
      <c r="N59" s="109">
        <f t="shared" si="6"/>
        <v>81897.581919999997</v>
      </c>
      <c r="O59" s="20" t="s">
        <v>934</v>
      </c>
      <c r="P59" s="3"/>
      <c r="Q59" s="5"/>
    </row>
    <row r="60" spans="1:17" customFormat="1" ht="30" x14ac:dyDescent="0.2">
      <c r="A60" s="51">
        <v>55</v>
      </c>
      <c r="B60" s="87" t="s">
        <v>23</v>
      </c>
      <c r="C60" s="61" t="s">
        <v>93</v>
      </c>
      <c r="D60" s="53" t="s">
        <v>94</v>
      </c>
      <c r="E60" s="53" t="s">
        <v>101</v>
      </c>
      <c r="F60" s="24" t="s">
        <v>104</v>
      </c>
      <c r="G60" s="54" t="s">
        <v>55</v>
      </c>
      <c r="H60" s="17">
        <f>H59+H58</f>
        <v>477.76400000000001</v>
      </c>
      <c r="I60" s="18">
        <v>0</v>
      </c>
      <c r="J60" s="18">
        <v>0</v>
      </c>
      <c r="K60" s="19">
        <f t="shared" si="3"/>
        <v>0</v>
      </c>
      <c r="L60" s="19">
        <f t="shared" si="4"/>
        <v>0</v>
      </c>
      <c r="M60" s="19">
        <f t="shared" si="5"/>
        <v>0</v>
      </c>
      <c r="N60" s="109">
        <f t="shared" si="6"/>
        <v>0</v>
      </c>
      <c r="O60" s="21" t="s">
        <v>105</v>
      </c>
      <c r="P60" s="3"/>
      <c r="Q60" s="5"/>
    </row>
    <row r="61" spans="1:17" customFormat="1" ht="180" x14ac:dyDescent="0.2">
      <c r="A61" s="51">
        <v>56</v>
      </c>
      <c r="B61" s="87" t="s">
        <v>23</v>
      </c>
      <c r="C61" s="61" t="s">
        <v>93</v>
      </c>
      <c r="D61" s="53" t="s">
        <v>94</v>
      </c>
      <c r="E61" s="53" t="s">
        <v>101</v>
      </c>
      <c r="F61" s="24" t="s">
        <v>106</v>
      </c>
      <c r="G61" s="54" t="s">
        <v>55</v>
      </c>
      <c r="H61" s="17">
        <v>69.359799999999993</v>
      </c>
      <c r="I61" s="18">
        <v>756</v>
      </c>
      <c r="J61" s="18">
        <v>0</v>
      </c>
      <c r="K61" s="19">
        <f t="shared" si="3"/>
        <v>756</v>
      </c>
      <c r="L61" s="19">
        <f t="shared" si="4"/>
        <v>52436.008799999996</v>
      </c>
      <c r="M61" s="19">
        <f t="shared" si="5"/>
        <v>0</v>
      </c>
      <c r="N61" s="109">
        <f t="shared" si="6"/>
        <v>52436.008799999996</v>
      </c>
      <c r="O61" s="23" t="s">
        <v>107</v>
      </c>
      <c r="P61" s="3"/>
      <c r="Q61" s="5"/>
    </row>
    <row r="62" spans="1:17" customFormat="1" ht="30" x14ac:dyDescent="0.2">
      <c r="A62" s="51">
        <v>57</v>
      </c>
      <c r="B62" s="87" t="s">
        <v>23</v>
      </c>
      <c r="C62" s="53" t="s">
        <v>95</v>
      </c>
      <c r="D62" s="53" t="s">
        <v>94</v>
      </c>
      <c r="E62" s="53" t="s">
        <v>95</v>
      </c>
      <c r="F62" s="24" t="s">
        <v>1002</v>
      </c>
      <c r="G62" s="54" t="s">
        <v>971</v>
      </c>
      <c r="H62" s="17">
        <v>4</v>
      </c>
      <c r="I62" s="18">
        <v>0</v>
      </c>
      <c r="J62" s="18">
        <v>55.66</v>
      </c>
      <c r="K62" s="19">
        <f t="shared" si="3"/>
        <v>55.66</v>
      </c>
      <c r="L62" s="19">
        <f t="shared" si="4"/>
        <v>0</v>
      </c>
      <c r="M62" s="19">
        <f t="shared" si="5"/>
        <v>222.64</v>
      </c>
      <c r="N62" s="109">
        <f t="shared" si="6"/>
        <v>222.64</v>
      </c>
      <c r="O62" s="23"/>
      <c r="P62" s="3"/>
      <c r="Q62" s="5"/>
    </row>
    <row r="63" spans="1:17" customFormat="1" ht="105" x14ac:dyDescent="0.2">
      <c r="A63" s="51">
        <v>58</v>
      </c>
      <c r="B63" s="87" t="s">
        <v>23</v>
      </c>
      <c r="C63" s="53" t="s">
        <v>94</v>
      </c>
      <c r="D63" s="53" t="s">
        <v>94</v>
      </c>
      <c r="E63" s="53" t="s">
        <v>95</v>
      </c>
      <c r="F63" s="24" t="s">
        <v>1003</v>
      </c>
      <c r="G63" s="54" t="s">
        <v>971</v>
      </c>
      <c r="H63" s="17">
        <v>9</v>
      </c>
      <c r="I63" s="18">
        <v>361.25</v>
      </c>
      <c r="J63" s="18">
        <v>426.9</v>
      </c>
      <c r="K63" s="19">
        <f t="shared" si="3"/>
        <v>788.15</v>
      </c>
      <c r="L63" s="19">
        <f t="shared" si="4"/>
        <v>3251.25</v>
      </c>
      <c r="M63" s="19">
        <f t="shared" si="5"/>
        <v>3842.1</v>
      </c>
      <c r="N63" s="109">
        <f t="shared" si="6"/>
        <v>7093.3499999999995</v>
      </c>
      <c r="O63" s="23"/>
      <c r="P63" s="3"/>
      <c r="Q63" s="5"/>
    </row>
    <row r="64" spans="1:17" customFormat="1" ht="30" x14ac:dyDescent="0.2">
      <c r="A64" s="51">
        <v>59</v>
      </c>
      <c r="B64" s="87" t="s">
        <v>23</v>
      </c>
      <c r="C64" s="52" t="s">
        <v>564</v>
      </c>
      <c r="D64" s="53" t="s">
        <v>94</v>
      </c>
      <c r="E64" s="53" t="s">
        <v>101</v>
      </c>
      <c r="F64" s="24" t="s">
        <v>927</v>
      </c>
      <c r="G64" s="54" t="s">
        <v>56</v>
      </c>
      <c r="H64" s="17">
        <v>15</v>
      </c>
      <c r="I64" s="18">
        <v>20.04</v>
      </c>
      <c r="J64" s="18">
        <v>38.03</v>
      </c>
      <c r="K64" s="19">
        <f t="shared" si="3"/>
        <v>58.07</v>
      </c>
      <c r="L64" s="19">
        <f t="shared" si="4"/>
        <v>300.59999999999997</v>
      </c>
      <c r="M64" s="19">
        <f t="shared" si="5"/>
        <v>570.45000000000005</v>
      </c>
      <c r="N64" s="109">
        <f t="shared" si="6"/>
        <v>871.05</v>
      </c>
      <c r="O64" s="23"/>
      <c r="P64" s="81"/>
      <c r="Q64" s="5"/>
    </row>
    <row r="65" spans="1:17" customFormat="1" ht="30" x14ac:dyDescent="0.2">
      <c r="A65" s="51">
        <v>60</v>
      </c>
      <c r="B65" s="87" t="s">
        <v>23</v>
      </c>
      <c r="C65" s="61" t="s">
        <v>108</v>
      </c>
      <c r="D65" s="53" t="s">
        <v>109</v>
      </c>
      <c r="E65" s="53" t="s">
        <v>110</v>
      </c>
      <c r="F65" s="24" t="s">
        <v>111</v>
      </c>
      <c r="G65" s="54" t="s">
        <v>65</v>
      </c>
      <c r="H65" s="17">
        <v>450.93300000000005</v>
      </c>
      <c r="I65" s="18">
        <v>111.47</v>
      </c>
      <c r="J65" s="18">
        <v>55.92</v>
      </c>
      <c r="K65" s="19">
        <f t="shared" si="3"/>
        <v>167.39</v>
      </c>
      <c r="L65" s="19">
        <f t="shared" si="4"/>
        <v>50265.501510000002</v>
      </c>
      <c r="M65" s="19">
        <f t="shared" si="5"/>
        <v>25216.173360000004</v>
      </c>
      <c r="N65" s="109">
        <f t="shared" si="6"/>
        <v>75481.674870000003</v>
      </c>
      <c r="O65" s="21" t="s">
        <v>112</v>
      </c>
      <c r="P65" s="81"/>
      <c r="Q65" s="5"/>
    </row>
    <row r="66" spans="1:17" customFormat="1" ht="30" x14ac:dyDescent="0.2">
      <c r="A66" s="51">
        <v>61</v>
      </c>
      <c r="B66" s="87" t="s">
        <v>23</v>
      </c>
      <c r="C66" s="61" t="s">
        <v>108</v>
      </c>
      <c r="D66" s="53" t="s">
        <v>109</v>
      </c>
      <c r="E66" s="53" t="s">
        <v>113</v>
      </c>
      <c r="F66" s="24" t="s">
        <v>114</v>
      </c>
      <c r="G66" s="54" t="s">
        <v>65</v>
      </c>
      <c r="H66" s="17">
        <v>95.2</v>
      </c>
      <c r="I66" s="18">
        <v>362.92</v>
      </c>
      <c r="J66" s="18">
        <v>39</v>
      </c>
      <c r="K66" s="19">
        <f t="shared" si="3"/>
        <v>401.92</v>
      </c>
      <c r="L66" s="19">
        <f t="shared" si="4"/>
        <v>34549.984000000004</v>
      </c>
      <c r="M66" s="19">
        <f t="shared" si="5"/>
        <v>3712.8</v>
      </c>
      <c r="N66" s="109">
        <f t="shared" si="6"/>
        <v>38262.784</v>
      </c>
      <c r="O66" s="21" t="s">
        <v>112</v>
      </c>
      <c r="P66" s="81"/>
      <c r="Q66" s="5"/>
    </row>
    <row r="67" spans="1:17" customFormat="1" ht="88.15" customHeight="1" x14ac:dyDescent="0.2">
      <c r="A67" s="51">
        <v>62</v>
      </c>
      <c r="B67" s="87" t="s">
        <v>23</v>
      </c>
      <c r="C67" s="61" t="s">
        <v>108</v>
      </c>
      <c r="D67" s="53" t="s">
        <v>109</v>
      </c>
      <c r="E67" s="53" t="s">
        <v>113</v>
      </c>
      <c r="F67" s="24" t="s">
        <v>115</v>
      </c>
      <c r="G67" s="54" t="s">
        <v>65</v>
      </c>
      <c r="H67" s="17">
        <v>131.38000000000002</v>
      </c>
      <c r="I67" s="18">
        <v>168.51</v>
      </c>
      <c r="J67" s="18">
        <v>32.5</v>
      </c>
      <c r="K67" s="19">
        <f t="shared" ref="K67:K128" si="7">I67+J67</f>
        <v>201.01</v>
      </c>
      <c r="L67" s="19">
        <f t="shared" ref="L67:L128" si="8">H67*I67</f>
        <v>22138.843800000002</v>
      </c>
      <c r="M67" s="19">
        <f t="shared" ref="M67:M128" si="9">H67*J67</f>
        <v>4269.8500000000004</v>
      </c>
      <c r="N67" s="109">
        <f t="shared" ref="N67:N128" si="10">H67*K67</f>
        <v>26408.693800000005</v>
      </c>
      <c r="O67" s="20" t="s">
        <v>993</v>
      </c>
      <c r="P67" s="81"/>
      <c r="Q67" s="5"/>
    </row>
    <row r="68" spans="1:17" customFormat="1" ht="30" x14ac:dyDescent="0.2">
      <c r="A68" s="51">
        <v>63</v>
      </c>
      <c r="B68" s="87" t="s">
        <v>23</v>
      </c>
      <c r="C68" s="61" t="s">
        <v>116</v>
      </c>
      <c r="D68" s="53" t="s">
        <v>117</v>
      </c>
      <c r="E68" s="53" t="s">
        <v>118</v>
      </c>
      <c r="F68" s="24" t="s">
        <v>119</v>
      </c>
      <c r="G68" s="54" t="s">
        <v>55</v>
      </c>
      <c r="H68" s="17">
        <v>61.614000000000004</v>
      </c>
      <c r="I68" s="18">
        <v>15.75</v>
      </c>
      <c r="J68" s="18">
        <v>42.92</v>
      </c>
      <c r="K68" s="19">
        <f t="shared" si="7"/>
        <v>58.67</v>
      </c>
      <c r="L68" s="19">
        <f t="shared" si="8"/>
        <v>970.42050000000006</v>
      </c>
      <c r="M68" s="19">
        <f t="shared" si="9"/>
        <v>2644.4728800000003</v>
      </c>
      <c r="N68" s="109">
        <f t="shared" si="10"/>
        <v>3614.8933800000004</v>
      </c>
      <c r="O68" s="21"/>
      <c r="P68" s="81"/>
      <c r="Q68" s="5"/>
    </row>
    <row r="69" spans="1:17" customFormat="1" ht="23.25" x14ac:dyDescent="0.2">
      <c r="A69" s="51">
        <v>64</v>
      </c>
      <c r="B69" s="87" t="s">
        <v>23</v>
      </c>
      <c r="C69" s="61" t="s">
        <v>116</v>
      </c>
      <c r="D69" s="53" t="s">
        <v>117</v>
      </c>
      <c r="E69" s="53" t="s">
        <v>118</v>
      </c>
      <c r="F69" s="24" t="s">
        <v>120</v>
      </c>
      <c r="G69" s="54" t="s">
        <v>65</v>
      </c>
      <c r="H69" s="17">
        <v>61.614000000000004</v>
      </c>
      <c r="I69" s="18">
        <v>0</v>
      </c>
      <c r="J69" s="18">
        <v>0</v>
      </c>
      <c r="K69" s="19">
        <f t="shared" si="7"/>
        <v>0</v>
      </c>
      <c r="L69" s="19">
        <f t="shared" si="8"/>
        <v>0</v>
      </c>
      <c r="M69" s="19">
        <f t="shared" si="9"/>
        <v>0</v>
      </c>
      <c r="N69" s="109">
        <f t="shared" si="10"/>
        <v>0</v>
      </c>
      <c r="O69" s="21"/>
      <c r="P69" s="81"/>
      <c r="Q69" s="5"/>
    </row>
    <row r="70" spans="1:17" customFormat="1" ht="45" x14ac:dyDescent="0.2">
      <c r="A70" s="51">
        <v>65</v>
      </c>
      <c r="B70" s="87" t="s">
        <v>23</v>
      </c>
      <c r="C70" s="61" t="s">
        <v>116</v>
      </c>
      <c r="D70" s="53" t="s">
        <v>117</v>
      </c>
      <c r="E70" s="53" t="s">
        <v>121</v>
      </c>
      <c r="F70" s="24" t="s">
        <v>122</v>
      </c>
      <c r="G70" s="54" t="s">
        <v>55</v>
      </c>
      <c r="H70" s="17">
        <v>113.4</v>
      </c>
      <c r="I70" s="18">
        <v>61.36</v>
      </c>
      <c r="J70" s="18">
        <v>39</v>
      </c>
      <c r="K70" s="19">
        <f t="shared" si="7"/>
        <v>100.36</v>
      </c>
      <c r="L70" s="19">
        <f t="shared" si="8"/>
        <v>6958.2240000000002</v>
      </c>
      <c r="M70" s="19">
        <f t="shared" si="9"/>
        <v>4422.6000000000004</v>
      </c>
      <c r="N70" s="109">
        <f t="shared" si="10"/>
        <v>11380.824000000001</v>
      </c>
      <c r="O70" s="21" t="s">
        <v>123</v>
      </c>
      <c r="P70" s="81"/>
      <c r="Q70" s="5"/>
    </row>
    <row r="71" spans="1:17" customFormat="1" ht="30" x14ac:dyDescent="0.2">
      <c r="A71" s="51">
        <v>66</v>
      </c>
      <c r="B71" s="87" t="s">
        <v>23</v>
      </c>
      <c r="C71" s="61" t="s">
        <v>116</v>
      </c>
      <c r="D71" s="53" t="s">
        <v>117</v>
      </c>
      <c r="E71" s="53" t="s">
        <v>121</v>
      </c>
      <c r="F71" s="24" t="s">
        <v>124</v>
      </c>
      <c r="G71" s="54" t="s">
        <v>55</v>
      </c>
      <c r="H71" s="17">
        <v>146.09</v>
      </c>
      <c r="I71" s="18">
        <v>9.16</v>
      </c>
      <c r="J71" s="18">
        <v>39</v>
      </c>
      <c r="K71" s="19">
        <f t="shared" si="7"/>
        <v>48.16</v>
      </c>
      <c r="L71" s="19">
        <f t="shared" si="8"/>
        <v>1338.1844000000001</v>
      </c>
      <c r="M71" s="19">
        <f t="shared" si="9"/>
        <v>5697.51</v>
      </c>
      <c r="N71" s="109">
        <f t="shared" si="10"/>
        <v>7035.6943999999994</v>
      </c>
      <c r="O71" s="21" t="s">
        <v>125</v>
      </c>
      <c r="P71" s="81"/>
      <c r="Q71" s="5"/>
    </row>
    <row r="72" spans="1:17" customFormat="1" ht="30" x14ac:dyDescent="0.2">
      <c r="A72" s="51">
        <v>67</v>
      </c>
      <c r="B72" s="87" t="s">
        <v>23</v>
      </c>
      <c r="C72" s="61" t="s">
        <v>116</v>
      </c>
      <c r="D72" s="53" t="s">
        <v>117</v>
      </c>
      <c r="E72" s="53" t="s">
        <v>121</v>
      </c>
      <c r="F72" s="24" t="s">
        <v>126</v>
      </c>
      <c r="G72" s="54" t="s">
        <v>65</v>
      </c>
      <c r="H72" s="17">
        <v>190.81</v>
      </c>
      <c r="I72" s="18">
        <v>0</v>
      </c>
      <c r="J72" s="18">
        <v>0</v>
      </c>
      <c r="K72" s="19">
        <f t="shared" si="7"/>
        <v>0</v>
      </c>
      <c r="L72" s="19">
        <f t="shared" si="8"/>
        <v>0</v>
      </c>
      <c r="M72" s="19">
        <f t="shared" si="9"/>
        <v>0</v>
      </c>
      <c r="N72" s="109">
        <f t="shared" si="10"/>
        <v>0</v>
      </c>
      <c r="O72" s="21" t="s">
        <v>127</v>
      </c>
      <c r="P72" s="81"/>
      <c r="Q72" s="5"/>
    </row>
    <row r="73" spans="1:17" customFormat="1" ht="45" x14ac:dyDescent="0.2">
      <c r="A73" s="51">
        <v>68</v>
      </c>
      <c r="B73" s="87" t="s">
        <v>23</v>
      </c>
      <c r="C73" s="61" t="s">
        <v>116</v>
      </c>
      <c r="D73" s="53" t="s">
        <v>117</v>
      </c>
      <c r="E73" s="53" t="s">
        <v>121</v>
      </c>
      <c r="F73" s="24" t="s">
        <v>122</v>
      </c>
      <c r="G73" s="54" t="s">
        <v>55</v>
      </c>
      <c r="H73" s="17">
        <v>0.84</v>
      </c>
      <c r="I73" s="18">
        <v>61.36</v>
      </c>
      <c r="J73" s="18">
        <v>39</v>
      </c>
      <c r="K73" s="19">
        <f t="shared" si="7"/>
        <v>100.36</v>
      </c>
      <c r="L73" s="19">
        <f t="shared" si="8"/>
        <v>51.542400000000001</v>
      </c>
      <c r="M73" s="19">
        <f t="shared" si="9"/>
        <v>32.76</v>
      </c>
      <c r="N73" s="109">
        <f t="shared" si="10"/>
        <v>84.302399999999992</v>
      </c>
      <c r="O73" s="21" t="s">
        <v>128</v>
      </c>
      <c r="P73" s="81"/>
      <c r="Q73" s="5"/>
    </row>
    <row r="74" spans="1:17" customFormat="1" ht="30" x14ac:dyDescent="0.2">
      <c r="A74" s="51">
        <v>69</v>
      </c>
      <c r="B74" s="87" t="s">
        <v>23</v>
      </c>
      <c r="C74" s="61" t="s">
        <v>116</v>
      </c>
      <c r="D74" s="53" t="s">
        <v>117</v>
      </c>
      <c r="E74" s="53" t="s">
        <v>121</v>
      </c>
      <c r="F74" s="24" t="s">
        <v>124</v>
      </c>
      <c r="G74" s="54" t="s">
        <v>55</v>
      </c>
      <c r="H74" s="17">
        <v>1.9299999999999997</v>
      </c>
      <c r="I74" s="18">
        <v>9.16</v>
      </c>
      <c r="J74" s="18">
        <v>39</v>
      </c>
      <c r="K74" s="19">
        <f t="shared" si="7"/>
        <v>48.16</v>
      </c>
      <c r="L74" s="19">
        <f t="shared" si="8"/>
        <v>17.678799999999999</v>
      </c>
      <c r="M74" s="19">
        <f t="shared" si="9"/>
        <v>75.269999999999982</v>
      </c>
      <c r="N74" s="109">
        <f t="shared" si="10"/>
        <v>92.948799999999977</v>
      </c>
      <c r="O74" s="21" t="s">
        <v>129</v>
      </c>
      <c r="P74" s="81"/>
      <c r="Q74" s="5"/>
    </row>
    <row r="75" spans="1:17" customFormat="1" ht="30" x14ac:dyDescent="0.2">
      <c r="A75" s="51">
        <v>70</v>
      </c>
      <c r="B75" s="87" t="s">
        <v>23</v>
      </c>
      <c r="C75" s="61" t="s">
        <v>116</v>
      </c>
      <c r="D75" s="53" t="s">
        <v>117</v>
      </c>
      <c r="E75" s="53" t="s">
        <v>121</v>
      </c>
      <c r="F75" s="24" t="s">
        <v>126</v>
      </c>
      <c r="G75" s="54" t="s">
        <v>65</v>
      </c>
      <c r="H75" s="17">
        <v>2.7800000000000002</v>
      </c>
      <c r="I75" s="18">
        <v>0</v>
      </c>
      <c r="J75" s="18">
        <v>0</v>
      </c>
      <c r="K75" s="19">
        <f t="shared" si="7"/>
        <v>0</v>
      </c>
      <c r="L75" s="19">
        <f t="shared" si="8"/>
        <v>0</v>
      </c>
      <c r="M75" s="19">
        <f t="shared" si="9"/>
        <v>0</v>
      </c>
      <c r="N75" s="109">
        <f t="shared" si="10"/>
        <v>0</v>
      </c>
      <c r="O75" s="21" t="s">
        <v>130</v>
      </c>
      <c r="P75" s="81"/>
      <c r="Q75" s="5"/>
    </row>
    <row r="76" spans="1:17" customFormat="1" ht="23.25" x14ac:dyDescent="0.2">
      <c r="A76" s="51">
        <v>71</v>
      </c>
      <c r="B76" s="87" t="s">
        <v>23</v>
      </c>
      <c r="C76" s="61" t="s">
        <v>116</v>
      </c>
      <c r="D76" s="53" t="s">
        <v>117</v>
      </c>
      <c r="E76" s="53" t="s">
        <v>131</v>
      </c>
      <c r="F76" s="24" t="s">
        <v>132</v>
      </c>
      <c r="G76" s="54" t="s">
        <v>65</v>
      </c>
      <c r="H76" s="17">
        <v>174.5</v>
      </c>
      <c r="I76" s="18">
        <v>0.14000000000000001</v>
      </c>
      <c r="J76" s="18">
        <v>6.5</v>
      </c>
      <c r="K76" s="19">
        <f t="shared" si="7"/>
        <v>6.64</v>
      </c>
      <c r="L76" s="19">
        <f t="shared" si="8"/>
        <v>24.430000000000003</v>
      </c>
      <c r="M76" s="19">
        <f t="shared" si="9"/>
        <v>1134.25</v>
      </c>
      <c r="N76" s="109">
        <f t="shared" si="10"/>
        <v>1158.6799999999998</v>
      </c>
      <c r="O76" s="21"/>
      <c r="P76" s="95" t="s">
        <v>935</v>
      </c>
      <c r="Q76" s="5"/>
    </row>
    <row r="77" spans="1:17" customFormat="1" ht="23.25" x14ac:dyDescent="0.2">
      <c r="A77" s="51">
        <v>72</v>
      </c>
      <c r="B77" s="87" t="s">
        <v>23</v>
      </c>
      <c r="C77" s="61" t="s">
        <v>116</v>
      </c>
      <c r="D77" s="53" t="s">
        <v>117</v>
      </c>
      <c r="E77" s="53" t="s">
        <v>131</v>
      </c>
      <c r="F77" s="24" t="s">
        <v>553</v>
      </c>
      <c r="G77" s="54" t="s">
        <v>55</v>
      </c>
      <c r="H77" s="17">
        <v>226.06</v>
      </c>
      <c r="I77" s="18">
        <v>61.36</v>
      </c>
      <c r="J77" s="18">
        <v>39</v>
      </c>
      <c r="K77" s="19">
        <f t="shared" si="7"/>
        <v>100.36</v>
      </c>
      <c r="L77" s="19">
        <f t="shared" si="8"/>
        <v>13871.0416</v>
      </c>
      <c r="M77" s="19">
        <f t="shared" si="9"/>
        <v>8816.34</v>
      </c>
      <c r="N77" s="109">
        <f t="shared" si="10"/>
        <v>22687.381600000001</v>
      </c>
      <c r="O77" s="21" t="s">
        <v>557</v>
      </c>
      <c r="P77" s="95" t="s">
        <v>936</v>
      </c>
      <c r="Q77" s="5"/>
    </row>
    <row r="78" spans="1:17" customFormat="1" ht="23.25" x14ac:dyDescent="0.2">
      <c r="A78" s="51">
        <v>73</v>
      </c>
      <c r="B78" s="87" t="s">
        <v>23</v>
      </c>
      <c r="C78" s="61" t="s">
        <v>116</v>
      </c>
      <c r="D78" s="53" t="s">
        <v>117</v>
      </c>
      <c r="E78" s="53" t="s">
        <v>131</v>
      </c>
      <c r="F78" s="24" t="s">
        <v>554</v>
      </c>
      <c r="G78" s="54" t="s">
        <v>55</v>
      </c>
      <c r="H78" s="17">
        <f>213.79-61.69</f>
        <v>152.1</v>
      </c>
      <c r="I78" s="18">
        <v>9.16</v>
      </c>
      <c r="J78" s="18">
        <v>39</v>
      </c>
      <c r="K78" s="19">
        <f t="shared" si="7"/>
        <v>48.16</v>
      </c>
      <c r="L78" s="19">
        <f t="shared" si="8"/>
        <v>1393.2359999999999</v>
      </c>
      <c r="M78" s="19">
        <f t="shared" si="9"/>
        <v>5931.9</v>
      </c>
      <c r="N78" s="109">
        <f t="shared" si="10"/>
        <v>7325.1359999999995</v>
      </c>
      <c r="O78" s="21" t="s">
        <v>937</v>
      </c>
      <c r="P78" s="95" t="s">
        <v>942</v>
      </c>
      <c r="Q78" s="5"/>
    </row>
    <row r="79" spans="1:17" customFormat="1" ht="30" x14ac:dyDescent="0.2">
      <c r="A79" s="51">
        <v>74</v>
      </c>
      <c r="B79" s="87" t="s">
        <v>23</v>
      </c>
      <c r="C79" s="61" t="s">
        <v>116</v>
      </c>
      <c r="D79" s="53" t="s">
        <v>117</v>
      </c>
      <c r="E79" s="53" t="s">
        <v>131</v>
      </c>
      <c r="F79" s="24" t="s">
        <v>555</v>
      </c>
      <c r="G79" s="54" t="s">
        <v>55</v>
      </c>
      <c r="H79" s="17">
        <v>63.74</v>
      </c>
      <c r="I79" s="18">
        <v>37.51</v>
      </c>
      <c r="J79" s="18">
        <v>42.89</v>
      </c>
      <c r="K79" s="19">
        <f t="shared" si="7"/>
        <v>80.400000000000006</v>
      </c>
      <c r="L79" s="19">
        <f t="shared" si="8"/>
        <v>2390.8874000000001</v>
      </c>
      <c r="M79" s="19">
        <f t="shared" si="9"/>
        <v>2733.8086000000003</v>
      </c>
      <c r="N79" s="109">
        <f t="shared" si="10"/>
        <v>5124.6960000000008</v>
      </c>
      <c r="O79" s="21" t="s">
        <v>994</v>
      </c>
      <c r="P79" s="95" t="s">
        <v>938</v>
      </c>
      <c r="Q79" s="5"/>
    </row>
    <row r="80" spans="1:17" customFormat="1" ht="23.25" x14ac:dyDescent="0.2">
      <c r="A80" s="51">
        <v>75</v>
      </c>
      <c r="B80" s="87" t="s">
        <v>23</v>
      </c>
      <c r="C80" s="61" t="s">
        <v>116</v>
      </c>
      <c r="D80" s="53" t="s">
        <v>117</v>
      </c>
      <c r="E80" s="53" t="s">
        <v>131</v>
      </c>
      <c r="F80" s="24" t="s">
        <v>556</v>
      </c>
      <c r="G80" s="54" t="s">
        <v>65</v>
      </c>
      <c r="H80" s="17">
        <f>174.5-10.5</f>
        <v>164</v>
      </c>
      <c r="I80" s="18">
        <v>0</v>
      </c>
      <c r="J80" s="18">
        <v>0</v>
      </c>
      <c r="K80" s="19">
        <f t="shared" si="7"/>
        <v>0</v>
      </c>
      <c r="L80" s="19">
        <f t="shared" si="8"/>
        <v>0</v>
      </c>
      <c r="M80" s="19">
        <f t="shared" si="9"/>
        <v>0</v>
      </c>
      <c r="N80" s="109">
        <f t="shared" si="10"/>
        <v>0</v>
      </c>
      <c r="O80" s="21" t="s">
        <v>558</v>
      </c>
      <c r="P80" s="95" t="s">
        <v>947</v>
      </c>
      <c r="Q80" s="5"/>
    </row>
    <row r="81" spans="1:17" customFormat="1" ht="30" x14ac:dyDescent="0.2">
      <c r="A81" s="51">
        <v>76</v>
      </c>
      <c r="B81" s="87" t="s">
        <v>23</v>
      </c>
      <c r="C81" s="61" t="s">
        <v>116</v>
      </c>
      <c r="D81" s="53" t="s">
        <v>117</v>
      </c>
      <c r="E81" s="53" t="s">
        <v>131</v>
      </c>
      <c r="F81" s="24" t="s">
        <v>985</v>
      </c>
      <c r="G81" s="54" t="s">
        <v>55</v>
      </c>
      <c r="H81" s="17">
        <v>63.74</v>
      </c>
      <c r="I81" s="18">
        <v>16.38</v>
      </c>
      <c r="J81" s="18">
        <v>33.15</v>
      </c>
      <c r="K81" s="19">
        <f t="shared" si="7"/>
        <v>49.53</v>
      </c>
      <c r="L81" s="19">
        <f t="shared" si="8"/>
        <v>1044.0611999999999</v>
      </c>
      <c r="M81" s="19">
        <f t="shared" si="9"/>
        <v>2112.9809999999998</v>
      </c>
      <c r="N81" s="109">
        <f t="shared" si="10"/>
        <v>3157.0422000000003</v>
      </c>
      <c r="O81" s="21" t="s">
        <v>995</v>
      </c>
      <c r="P81" s="95" t="s">
        <v>939</v>
      </c>
      <c r="Q81" s="5"/>
    </row>
    <row r="82" spans="1:17" customFormat="1" ht="30" x14ac:dyDescent="0.2">
      <c r="A82" s="51">
        <v>77</v>
      </c>
      <c r="B82" s="87" t="s">
        <v>23</v>
      </c>
      <c r="C82" s="61" t="s">
        <v>116</v>
      </c>
      <c r="D82" s="53" t="s">
        <v>117</v>
      </c>
      <c r="E82" s="53" t="s">
        <v>131</v>
      </c>
      <c r="F82" s="24" t="s">
        <v>554</v>
      </c>
      <c r="G82" s="54" t="s">
        <v>55</v>
      </c>
      <c r="H82" s="17">
        <v>61.69</v>
      </c>
      <c r="I82" s="18">
        <v>9.16</v>
      </c>
      <c r="J82" s="18">
        <v>565.39</v>
      </c>
      <c r="K82" s="19">
        <f t="shared" si="7"/>
        <v>574.54999999999995</v>
      </c>
      <c r="L82" s="19">
        <f t="shared" si="8"/>
        <v>565.08039999999994</v>
      </c>
      <c r="M82" s="19">
        <f t="shared" si="9"/>
        <v>34878.909099999997</v>
      </c>
      <c r="N82" s="109">
        <f t="shared" si="10"/>
        <v>35443.989499999996</v>
      </c>
      <c r="O82" s="21" t="s">
        <v>940</v>
      </c>
      <c r="P82" s="95" t="s">
        <v>941</v>
      </c>
      <c r="Q82" s="5"/>
    </row>
    <row r="83" spans="1:17" customFormat="1" ht="23.25" x14ac:dyDescent="0.2">
      <c r="A83" s="51">
        <v>78</v>
      </c>
      <c r="B83" s="87" t="s">
        <v>23</v>
      </c>
      <c r="C83" s="61" t="s">
        <v>116</v>
      </c>
      <c r="D83" s="53" t="s">
        <v>117</v>
      </c>
      <c r="E83" s="53" t="s">
        <v>131</v>
      </c>
      <c r="F83" s="24" t="s">
        <v>944</v>
      </c>
      <c r="G83" s="54" t="s">
        <v>55</v>
      </c>
      <c r="H83" s="17">
        <v>8.9600000000000009</v>
      </c>
      <c r="I83" s="18">
        <v>45.74</v>
      </c>
      <c r="J83" s="18">
        <v>409.8</v>
      </c>
      <c r="K83" s="19">
        <f t="shared" si="7"/>
        <v>455.54</v>
      </c>
      <c r="L83" s="19">
        <f t="shared" si="8"/>
        <v>409.83040000000005</v>
      </c>
      <c r="M83" s="19">
        <f t="shared" si="9"/>
        <v>3671.8080000000004</v>
      </c>
      <c r="N83" s="109">
        <f t="shared" si="10"/>
        <v>4081.6384000000007</v>
      </c>
      <c r="O83" s="21" t="s">
        <v>943</v>
      </c>
      <c r="P83" s="95" t="s">
        <v>945</v>
      </c>
      <c r="Q83" s="5"/>
    </row>
    <row r="84" spans="1:17" customFormat="1" ht="23.25" x14ac:dyDescent="0.2">
      <c r="A84" s="51">
        <v>79</v>
      </c>
      <c r="B84" s="87" t="s">
        <v>23</v>
      </c>
      <c r="C84" s="61" t="s">
        <v>116</v>
      </c>
      <c r="D84" s="53" t="s">
        <v>117</v>
      </c>
      <c r="E84" s="53" t="s">
        <v>131</v>
      </c>
      <c r="F84" s="24" t="s">
        <v>556</v>
      </c>
      <c r="G84" s="54" t="s">
        <v>65</v>
      </c>
      <c r="H84" s="17">
        <v>15.24</v>
      </c>
      <c r="I84" s="18">
        <v>0</v>
      </c>
      <c r="J84" s="18">
        <v>0</v>
      </c>
      <c r="K84" s="19">
        <f t="shared" si="7"/>
        <v>0</v>
      </c>
      <c r="L84" s="19">
        <f t="shared" si="8"/>
        <v>0</v>
      </c>
      <c r="M84" s="19">
        <f t="shared" si="9"/>
        <v>0</v>
      </c>
      <c r="N84" s="109">
        <f t="shared" si="10"/>
        <v>0</v>
      </c>
      <c r="O84" s="21" t="s">
        <v>559</v>
      </c>
      <c r="P84" s="95" t="s">
        <v>946</v>
      </c>
      <c r="Q84" s="5"/>
    </row>
    <row r="85" spans="1:17" customFormat="1" ht="86.65" customHeight="1" x14ac:dyDescent="0.2">
      <c r="A85" s="51">
        <v>80</v>
      </c>
      <c r="B85" s="87" t="s">
        <v>23</v>
      </c>
      <c r="C85" s="61" t="s">
        <v>116</v>
      </c>
      <c r="D85" s="53" t="s">
        <v>117</v>
      </c>
      <c r="E85" s="53" t="s">
        <v>131</v>
      </c>
      <c r="F85" s="24" t="s">
        <v>985</v>
      </c>
      <c r="G85" s="54" t="s">
        <v>55</v>
      </c>
      <c r="H85" s="17">
        <f>1.75*3.5</f>
        <v>6.125</v>
      </c>
      <c r="I85" s="18">
        <v>53.89</v>
      </c>
      <c r="J85" s="18">
        <v>76.040000000000006</v>
      </c>
      <c r="K85" s="19">
        <f t="shared" si="7"/>
        <v>129.93</v>
      </c>
      <c r="L85" s="19">
        <f t="shared" si="8"/>
        <v>330.07625000000002</v>
      </c>
      <c r="M85" s="19">
        <f t="shared" si="9"/>
        <v>465.74500000000006</v>
      </c>
      <c r="N85" s="109">
        <f t="shared" si="10"/>
        <v>795.82125000000008</v>
      </c>
      <c r="O85" s="21" t="s">
        <v>996</v>
      </c>
      <c r="P85" s="95" t="s">
        <v>948</v>
      </c>
      <c r="Q85" s="5"/>
    </row>
    <row r="86" spans="1:17" customFormat="1" ht="75" x14ac:dyDescent="0.2">
      <c r="A86" s="51">
        <v>81</v>
      </c>
      <c r="B86" s="87" t="s">
        <v>23</v>
      </c>
      <c r="C86" s="61" t="s">
        <v>133</v>
      </c>
      <c r="D86" s="53" t="s">
        <v>134</v>
      </c>
      <c r="E86" s="53" t="s">
        <v>135</v>
      </c>
      <c r="F86" s="24" t="s">
        <v>885</v>
      </c>
      <c r="G86" s="54" t="s">
        <v>55</v>
      </c>
      <c r="H86" s="17">
        <v>2.2400000000000002</v>
      </c>
      <c r="I86" s="18">
        <v>1160.8392857142858</v>
      </c>
      <c r="J86" s="18">
        <v>536.78571428571422</v>
      </c>
      <c r="K86" s="19">
        <f t="shared" si="7"/>
        <v>1697.625</v>
      </c>
      <c r="L86" s="19">
        <f t="shared" si="8"/>
        <v>2600.2800000000002</v>
      </c>
      <c r="M86" s="19">
        <f t="shared" si="9"/>
        <v>1202.3999999999999</v>
      </c>
      <c r="N86" s="109">
        <f t="shared" si="10"/>
        <v>3802.6800000000003</v>
      </c>
      <c r="O86" s="21" t="s">
        <v>539</v>
      </c>
      <c r="P86" s="81"/>
      <c r="Q86" s="5"/>
    </row>
    <row r="87" spans="1:17" customFormat="1" ht="75" x14ac:dyDescent="0.2">
      <c r="A87" s="51">
        <v>82</v>
      </c>
      <c r="B87" s="87" t="s">
        <v>23</v>
      </c>
      <c r="C87" s="61" t="s">
        <v>133</v>
      </c>
      <c r="D87" s="53" t="s">
        <v>134</v>
      </c>
      <c r="E87" s="53" t="s">
        <v>135</v>
      </c>
      <c r="F87" s="24" t="s">
        <v>540</v>
      </c>
      <c r="G87" s="54" t="s">
        <v>55</v>
      </c>
      <c r="H87" s="17">
        <v>2.3828</v>
      </c>
      <c r="I87" s="18">
        <v>1091.2707738794695</v>
      </c>
      <c r="J87" s="18">
        <v>504.61641765989594</v>
      </c>
      <c r="K87" s="19">
        <f t="shared" si="7"/>
        <v>1595.8871915393654</v>
      </c>
      <c r="L87" s="19">
        <f t="shared" si="8"/>
        <v>2600.2800000000002</v>
      </c>
      <c r="M87" s="19">
        <f t="shared" si="9"/>
        <v>1202.4000000000001</v>
      </c>
      <c r="N87" s="109">
        <f t="shared" si="10"/>
        <v>3802.68</v>
      </c>
      <c r="O87" s="21" t="s">
        <v>541</v>
      </c>
      <c r="P87" s="81"/>
      <c r="Q87" s="5"/>
    </row>
    <row r="88" spans="1:17" customFormat="1" ht="75" x14ac:dyDescent="0.2">
      <c r="A88" s="51">
        <v>83</v>
      </c>
      <c r="B88" s="87" t="s">
        <v>23</v>
      </c>
      <c r="C88" s="61" t="s">
        <v>133</v>
      </c>
      <c r="D88" s="53" t="s">
        <v>134</v>
      </c>
      <c r="E88" s="53" t="s">
        <v>135</v>
      </c>
      <c r="F88" s="24" t="s">
        <v>543</v>
      </c>
      <c r="G88" s="54" t="s">
        <v>55</v>
      </c>
      <c r="H88" s="17">
        <v>1.5</v>
      </c>
      <c r="I88" s="18">
        <v>1733.5200000000002</v>
      </c>
      <c r="J88" s="18">
        <v>801.6</v>
      </c>
      <c r="K88" s="19">
        <f t="shared" si="7"/>
        <v>2535.1200000000003</v>
      </c>
      <c r="L88" s="19">
        <f t="shared" si="8"/>
        <v>2600.2800000000002</v>
      </c>
      <c r="M88" s="19">
        <f t="shared" si="9"/>
        <v>1202.4000000000001</v>
      </c>
      <c r="N88" s="109">
        <f t="shared" si="10"/>
        <v>3802.6800000000003</v>
      </c>
      <c r="O88" s="21" t="s">
        <v>542</v>
      </c>
      <c r="P88" s="81"/>
      <c r="Q88" s="5"/>
    </row>
    <row r="89" spans="1:17" customFormat="1" ht="75" x14ac:dyDescent="0.2">
      <c r="A89" s="51">
        <v>84</v>
      </c>
      <c r="B89" s="87" t="s">
        <v>23</v>
      </c>
      <c r="C89" s="61" t="s">
        <v>133</v>
      </c>
      <c r="D89" s="53" t="s">
        <v>134</v>
      </c>
      <c r="E89" s="53" t="s">
        <v>135</v>
      </c>
      <c r="F89" s="24" t="s">
        <v>136</v>
      </c>
      <c r="G89" s="54" t="s">
        <v>55</v>
      </c>
      <c r="H89" s="17">
        <v>0.29970000000000002</v>
      </c>
      <c r="I89" s="18">
        <v>8676.2762762762759</v>
      </c>
      <c r="J89" s="18">
        <v>4012.0120120120118</v>
      </c>
      <c r="K89" s="19">
        <f t="shared" si="7"/>
        <v>12688.288288288288</v>
      </c>
      <c r="L89" s="19">
        <f t="shared" si="8"/>
        <v>2600.2800000000002</v>
      </c>
      <c r="M89" s="19">
        <f t="shared" si="9"/>
        <v>1202.4000000000001</v>
      </c>
      <c r="N89" s="109">
        <f t="shared" si="10"/>
        <v>3802.6800000000003</v>
      </c>
      <c r="O89" s="21" t="s">
        <v>137</v>
      </c>
      <c r="P89" s="81"/>
      <c r="Q89" s="5"/>
    </row>
    <row r="90" spans="1:17" customFormat="1" ht="75" x14ac:dyDescent="0.2">
      <c r="A90" s="51">
        <v>85</v>
      </c>
      <c r="B90" s="87" t="s">
        <v>23</v>
      </c>
      <c r="C90" s="61" t="s">
        <v>133</v>
      </c>
      <c r="D90" s="53" t="s">
        <v>134</v>
      </c>
      <c r="E90" s="53" t="s">
        <v>135</v>
      </c>
      <c r="F90" s="24" t="s">
        <v>138</v>
      </c>
      <c r="G90" s="54" t="s">
        <v>55</v>
      </c>
      <c r="H90" s="17">
        <v>9.4067999999999987</v>
      </c>
      <c r="I90" s="18">
        <v>276.42556448526602</v>
      </c>
      <c r="J90" s="18">
        <v>127.82242632988904</v>
      </c>
      <c r="K90" s="19">
        <f t="shared" si="7"/>
        <v>404.24799081515505</v>
      </c>
      <c r="L90" s="19">
        <f t="shared" si="8"/>
        <v>2600.2800000000002</v>
      </c>
      <c r="M90" s="19">
        <f t="shared" si="9"/>
        <v>1202.4000000000001</v>
      </c>
      <c r="N90" s="109">
        <f t="shared" si="10"/>
        <v>3802.68</v>
      </c>
      <c r="O90" s="21" t="s">
        <v>544</v>
      </c>
      <c r="P90" s="81"/>
      <c r="Q90" s="5"/>
    </row>
    <row r="91" spans="1:17" customFormat="1" ht="58.5" customHeight="1" x14ac:dyDescent="0.2">
      <c r="A91" s="51">
        <v>86</v>
      </c>
      <c r="B91" s="87" t="s">
        <v>23</v>
      </c>
      <c r="C91" s="61" t="s">
        <v>133</v>
      </c>
      <c r="D91" s="53" t="s">
        <v>134</v>
      </c>
      <c r="E91" s="53" t="s">
        <v>135</v>
      </c>
      <c r="F91" s="24" t="s">
        <v>545</v>
      </c>
      <c r="G91" s="54" t="s">
        <v>55</v>
      </c>
      <c r="H91" s="17">
        <v>7.4369999999999994</v>
      </c>
      <c r="I91" s="18">
        <v>349.64098426785</v>
      </c>
      <c r="J91" s="18">
        <v>161.67809600645424</v>
      </c>
      <c r="K91" s="19">
        <f t="shared" si="7"/>
        <v>511.31908027430427</v>
      </c>
      <c r="L91" s="19">
        <f t="shared" si="8"/>
        <v>2600.2800000000002</v>
      </c>
      <c r="M91" s="19">
        <f t="shared" si="9"/>
        <v>1202.4000000000001</v>
      </c>
      <c r="N91" s="109">
        <f t="shared" si="10"/>
        <v>3802.6800000000007</v>
      </c>
      <c r="O91" s="21" t="s">
        <v>536</v>
      </c>
      <c r="P91" s="81" t="s">
        <v>931</v>
      </c>
      <c r="Q91" s="5"/>
    </row>
    <row r="92" spans="1:17" customFormat="1" ht="58.5" customHeight="1" x14ac:dyDescent="0.2">
      <c r="A92" s="51">
        <v>87</v>
      </c>
      <c r="B92" s="87" t="s">
        <v>23</v>
      </c>
      <c r="C92" s="61" t="s">
        <v>133</v>
      </c>
      <c r="D92" s="53" t="s">
        <v>134</v>
      </c>
      <c r="E92" s="53" t="s">
        <v>135</v>
      </c>
      <c r="F92" s="24" t="s">
        <v>139</v>
      </c>
      <c r="G92" s="54" t="s">
        <v>55</v>
      </c>
      <c r="H92" s="17">
        <v>0.9</v>
      </c>
      <c r="I92" s="18">
        <v>2889.2000000000003</v>
      </c>
      <c r="J92" s="18">
        <v>1336</v>
      </c>
      <c r="K92" s="19">
        <f t="shared" si="7"/>
        <v>4225.2000000000007</v>
      </c>
      <c r="L92" s="19">
        <f t="shared" si="8"/>
        <v>2600.2800000000002</v>
      </c>
      <c r="M92" s="19">
        <f t="shared" si="9"/>
        <v>1202.4000000000001</v>
      </c>
      <c r="N92" s="109">
        <f t="shared" si="10"/>
        <v>3802.6800000000007</v>
      </c>
      <c r="O92" s="21" t="s">
        <v>140</v>
      </c>
      <c r="P92" s="81"/>
      <c r="Q92" s="5"/>
    </row>
    <row r="93" spans="1:17" customFormat="1" ht="45" x14ac:dyDescent="0.2">
      <c r="A93" s="51">
        <v>88</v>
      </c>
      <c r="B93" s="87" t="s">
        <v>23</v>
      </c>
      <c r="C93" s="61" t="s">
        <v>133</v>
      </c>
      <c r="D93" s="53" t="s">
        <v>134</v>
      </c>
      <c r="E93" s="53" t="s">
        <v>135</v>
      </c>
      <c r="F93" s="24" t="s">
        <v>893</v>
      </c>
      <c r="G93" s="54" t="s">
        <v>55</v>
      </c>
      <c r="H93" s="17">
        <v>1.42</v>
      </c>
      <c r="I93" s="18">
        <v>1831.1830985915494</v>
      </c>
      <c r="J93" s="18">
        <v>846.76056338028184</v>
      </c>
      <c r="K93" s="19">
        <f t="shared" si="7"/>
        <v>2677.9436619718313</v>
      </c>
      <c r="L93" s="19">
        <f t="shared" si="8"/>
        <v>2600.2800000000002</v>
      </c>
      <c r="M93" s="19">
        <f t="shared" si="9"/>
        <v>1202.4000000000001</v>
      </c>
      <c r="N93" s="109">
        <f t="shared" si="10"/>
        <v>3802.6800000000003</v>
      </c>
      <c r="O93" s="21" t="s">
        <v>894</v>
      </c>
      <c r="P93" s="81"/>
      <c r="Q93" s="5"/>
    </row>
    <row r="94" spans="1:17" customFormat="1" ht="75" x14ac:dyDescent="0.2">
      <c r="A94" s="51">
        <v>89</v>
      </c>
      <c r="B94" s="87" t="s">
        <v>23</v>
      </c>
      <c r="C94" s="61" t="s">
        <v>133</v>
      </c>
      <c r="D94" s="53" t="s">
        <v>134</v>
      </c>
      <c r="E94" s="53" t="s">
        <v>135</v>
      </c>
      <c r="F94" s="24" t="s">
        <v>141</v>
      </c>
      <c r="G94" s="54" t="s">
        <v>55</v>
      </c>
      <c r="H94" s="17">
        <v>0.68</v>
      </c>
      <c r="I94" s="18">
        <v>3823.9411764705883</v>
      </c>
      <c r="J94" s="18">
        <v>1768.2352941176471</v>
      </c>
      <c r="K94" s="19">
        <f t="shared" si="7"/>
        <v>5592.1764705882351</v>
      </c>
      <c r="L94" s="19">
        <f t="shared" si="8"/>
        <v>2600.2800000000002</v>
      </c>
      <c r="M94" s="19">
        <f t="shared" si="9"/>
        <v>1202.4000000000001</v>
      </c>
      <c r="N94" s="109">
        <f t="shared" si="10"/>
        <v>3802.6800000000003</v>
      </c>
      <c r="O94" s="20" t="s">
        <v>928</v>
      </c>
      <c r="P94" s="81"/>
      <c r="Q94" s="5"/>
    </row>
    <row r="95" spans="1:17" customFormat="1" ht="45" x14ac:dyDescent="0.2">
      <c r="A95" s="51">
        <v>90</v>
      </c>
      <c r="B95" s="87" t="s">
        <v>23</v>
      </c>
      <c r="C95" s="61" t="s">
        <v>133</v>
      </c>
      <c r="D95" s="53" t="s">
        <v>134</v>
      </c>
      <c r="E95" s="53" t="s">
        <v>142</v>
      </c>
      <c r="F95" s="24" t="s">
        <v>143</v>
      </c>
      <c r="G95" s="54" t="s">
        <v>55</v>
      </c>
      <c r="H95" s="17">
        <v>25.53</v>
      </c>
      <c r="I95" s="18">
        <v>663.6</v>
      </c>
      <c r="J95" s="18">
        <v>3.96</v>
      </c>
      <c r="K95" s="19">
        <f t="shared" si="7"/>
        <v>667.56000000000006</v>
      </c>
      <c r="L95" s="19">
        <f t="shared" si="8"/>
        <v>16941.708000000002</v>
      </c>
      <c r="M95" s="19">
        <f t="shared" si="9"/>
        <v>101.0988</v>
      </c>
      <c r="N95" s="109">
        <f t="shared" si="10"/>
        <v>17042.806800000002</v>
      </c>
      <c r="O95" s="21" t="s">
        <v>929</v>
      </c>
      <c r="P95" s="81" t="s">
        <v>932</v>
      </c>
      <c r="Q95" s="5"/>
    </row>
    <row r="96" spans="1:17" customFormat="1" ht="99" customHeight="1" x14ac:dyDescent="0.2">
      <c r="A96" s="51">
        <v>91</v>
      </c>
      <c r="B96" s="87" t="s">
        <v>23</v>
      </c>
      <c r="C96" s="61" t="s">
        <v>133</v>
      </c>
      <c r="D96" s="53" t="s">
        <v>134</v>
      </c>
      <c r="E96" s="53" t="s">
        <v>144</v>
      </c>
      <c r="F96" s="24" t="s">
        <v>145</v>
      </c>
      <c r="G96" s="54" t="s">
        <v>55</v>
      </c>
      <c r="H96" s="17">
        <v>4.2</v>
      </c>
      <c r="I96" s="18">
        <v>214.2</v>
      </c>
      <c r="J96" s="18">
        <v>23.86</v>
      </c>
      <c r="K96" s="19">
        <f t="shared" si="7"/>
        <v>238.06</v>
      </c>
      <c r="L96" s="19">
        <f t="shared" si="8"/>
        <v>899.64</v>
      </c>
      <c r="M96" s="19">
        <f t="shared" si="9"/>
        <v>100.212</v>
      </c>
      <c r="N96" s="109">
        <f t="shared" si="10"/>
        <v>999.85200000000009</v>
      </c>
      <c r="O96" s="21" t="s">
        <v>930</v>
      </c>
      <c r="P96" s="81"/>
      <c r="Q96" s="5"/>
    </row>
    <row r="97" spans="1:17" customFormat="1" ht="105" x14ac:dyDescent="0.2">
      <c r="A97" s="51">
        <v>92</v>
      </c>
      <c r="B97" s="87" t="s">
        <v>23</v>
      </c>
      <c r="C97" s="61" t="s">
        <v>133</v>
      </c>
      <c r="D97" s="53" t="s">
        <v>134</v>
      </c>
      <c r="E97" s="53" t="s">
        <v>135</v>
      </c>
      <c r="F97" s="24" t="s">
        <v>146</v>
      </c>
      <c r="G97" s="54" t="s">
        <v>147</v>
      </c>
      <c r="H97" s="17">
        <v>2</v>
      </c>
      <c r="I97" s="18">
        <v>6517.64</v>
      </c>
      <c r="J97" s="18">
        <v>240.48</v>
      </c>
      <c r="K97" s="19">
        <f t="shared" si="7"/>
        <v>6758.12</v>
      </c>
      <c r="L97" s="19">
        <f t="shared" si="8"/>
        <v>13035.28</v>
      </c>
      <c r="M97" s="19">
        <f t="shared" si="9"/>
        <v>480.96</v>
      </c>
      <c r="N97" s="109">
        <f t="shared" si="10"/>
        <v>13516.24</v>
      </c>
      <c r="O97" s="21" t="s">
        <v>148</v>
      </c>
      <c r="P97" s="81"/>
      <c r="Q97" s="5"/>
    </row>
    <row r="98" spans="1:17" customFormat="1" ht="90" x14ac:dyDescent="0.2">
      <c r="A98" s="51">
        <v>93</v>
      </c>
      <c r="B98" s="87" t="s">
        <v>23</v>
      </c>
      <c r="C98" s="61" t="s">
        <v>133</v>
      </c>
      <c r="D98" s="53" t="s">
        <v>134</v>
      </c>
      <c r="E98" s="53" t="s">
        <v>135</v>
      </c>
      <c r="F98" s="24" t="s">
        <v>149</v>
      </c>
      <c r="G98" s="54" t="s">
        <v>147</v>
      </c>
      <c r="H98" s="17">
        <v>3</v>
      </c>
      <c r="I98" s="18">
        <v>3508.86</v>
      </c>
      <c r="J98" s="18">
        <v>240.48</v>
      </c>
      <c r="K98" s="19">
        <f t="shared" si="7"/>
        <v>3749.34</v>
      </c>
      <c r="L98" s="19">
        <f t="shared" si="8"/>
        <v>10526.58</v>
      </c>
      <c r="M98" s="19">
        <f t="shared" si="9"/>
        <v>721.43999999999994</v>
      </c>
      <c r="N98" s="109">
        <f t="shared" si="10"/>
        <v>11248.02</v>
      </c>
      <c r="O98" s="21" t="s">
        <v>150</v>
      </c>
      <c r="P98" s="81"/>
      <c r="Q98" s="5"/>
    </row>
    <row r="99" spans="1:17" customFormat="1" ht="142.15" customHeight="1" x14ac:dyDescent="0.2">
      <c r="A99" s="51">
        <v>94</v>
      </c>
      <c r="B99" s="87" t="s">
        <v>23</v>
      </c>
      <c r="C99" s="61" t="s">
        <v>133</v>
      </c>
      <c r="D99" s="53" t="s">
        <v>134</v>
      </c>
      <c r="E99" s="53" t="s">
        <v>135</v>
      </c>
      <c r="F99" s="24" t="s">
        <v>991</v>
      </c>
      <c r="G99" s="54" t="s">
        <v>147</v>
      </c>
      <c r="H99" s="17">
        <v>2</v>
      </c>
      <c r="I99" s="18">
        <v>3443.4</v>
      </c>
      <c r="J99" s="18">
        <v>240.48</v>
      </c>
      <c r="K99" s="19">
        <f t="shared" si="7"/>
        <v>3683.88</v>
      </c>
      <c r="L99" s="19">
        <f t="shared" si="8"/>
        <v>6886.8</v>
      </c>
      <c r="M99" s="19">
        <f t="shared" si="9"/>
        <v>480.96</v>
      </c>
      <c r="N99" s="109">
        <f t="shared" si="10"/>
        <v>7367.76</v>
      </c>
      <c r="O99" s="21" t="s">
        <v>151</v>
      </c>
      <c r="P99" s="81"/>
      <c r="Q99" s="5"/>
    </row>
    <row r="100" spans="1:17" customFormat="1" ht="90" x14ac:dyDescent="0.2">
      <c r="A100" s="51">
        <v>95</v>
      </c>
      <c r="B100" s="87" t="s">
        <v>23</v>
      </c>
      <c r="C100" s="61" t="s">
        <v>133</v>
      </c>
      <c r="D100" s="53" t="s">
        <v>134</v>
      </c>
      <c r="E100" s="53" t="s">
        <v>135</v>
      </c>
      <c r="F100" s="24" t="s">
        <v>152</v>
      </c>
      <c r="G100" s="54" t="s">
        <v>147</v>
      </c>
      <c r="H100" s="17">
        <v>2</v>
      </c>
      <c r="I100" s="18">
        <v>3588.36</v>
      </c>
      <c r="J100" s="18">
        <v>240.48</v>
      </c>
      <c r="K100" s="19">
        <f t="shared" si="7"/>
        <v>3828.84</v>
      </c>
      <c r="L100" s="19">
        <f t="shared" si="8"/>
        <v>7176.72</v>
      </c>
      <c r="M100" s="19">
        <f t="shared" si="9"/>
        <v>480.96</v>
      </c>
      <c r="N100" s="109">
        <f t="shared" si="10"/>
        <v>7657.68</v>
      </c>
      <c r="O100" s="21" t="s">
        <v>153</v>
      </c>
      <c r="P100" s="81"/>
      <c r="Q100" s="5"/>
    </row>
    <row r="101" spans="1:17" customFormat="1" ht="90" x14ac:dyDescent="0.2">
      <c r="A101" s="51">
        <v>96</v>
      </c>
      <c r="B101" s="87" t="s">
        <v>23</v>
      </c>
      <c r="C101" s="61" t="s">
        <v>133</v>
      </c>
      <c r="D101" s="53" t="s">
        <v>134</v>
      </c>
      <c r="E101" s="53" t="s">
        <v>135</v>
      </c>
      <c r="F101" s="24" t="s">
        <v>154</v>
      </c>
      <c r="G101" s="54" t="s">
        <v>147</v>
      </c>
      <c r="H101" s="17">
        <v>2</v>
      </c>
      <c r="I101" s="18">
        <v>2205.0500000000002</v>
      </c>
      <c r="J101" s="18">
        <v>240.48</v>
      </c>
      <c r="K101" s="19">
        <f t="shared" si="7"/>
        <v>2445.5300000000002</v>
      </c>
      <c r="L101" s="19">
        <f t="shared" si="8"/>
        <v>4410.1000000000004</v>
      </c>
      <c r="M101" s="19">
        <f t="shared" si="9"/>
        <v>480.96</v>
      </c>
      <c r="N101" s="109">
        <f t="shared" si="10"/>
        <v>4891.0600000000004</v>
      </c>
      <c r="O101" s="21" t="s">
        <v>155</v>
      </c>
      <c r="P101" s="81"/>
      <c r="Q101" s="5"/>
    </row>
    <row r="102" spans="1:17" customFormat="1" ht="119.65" customHeight="1" x14ac:dyDescent="0.2">
      <c r="A102" s="51">
        <v>97</v>
      </c>
      <c r="B102" s="87" t="s">
        <v>23</v>
      </c>
      <c r="C102" s="61" t="s">
        <v>133</v>
      </c>
      <c r="D102" s="53" t="s">
        <v>134</v>
      </c>
      <c r="E102" s="53" t="s">
        <v>156</v>
      </c>
      <c r="F102" s="24" t="s">
        <v>157</v>
      </c>
      <c r="G102" s="54" t="s">
        <v>147</v>
      </c>
      <c r="H102" s="17">
        <v>1</v>
      </c>
      <c r="I102" s="18">
        <v>4180.28</v>
      </c>
      <c r="J102" s="18">
        <v>240.48</v>
      </c>
      <c r="K102" s="19">
        <f t="shared" si="7"/>
        <v>4420.7599999999993</v>
      </c>
      <c r="L102" s="19">
        <f t="shared" si="8"/>
        <v>4180.28</v>
      </c>
      <c r="M102" s="19">
        <f t="shared" si="9"/>
        <v>240.48</v>
      </c>
      <c r="N102" s="109">
        <f t="shared" si="10"/>
        <v>4420.7599999999993</v>
      </c>
      <c r="O102" s="21" t="s">
        <v>546</v>
      </c>
      <c r="P102" s="81"/>
      <c r="Q102" s="5"/>
    </row>
    <row r="103" spans="1:17" customFormat="1" ht="107.65" customHeight="1" x14ac:dyDescent="0.2">
      <c r="A103" s="51">
        <v>98</v>
      </c>
      <c r="B103" s="87" t="s">
        <v>23</v>
      </c>
      <c r="C103" s="52" t="s">
        <v>564</v>
      </c>
      <c r="D103" s="53" t="s">
        <v>134</v>
      </c>
      <c r="E103" s="53" t="s">
        <v>156</v>
      </c>
      <c r="F103" s="24" t="s">
        <v>973</v>
      </c>
      <c r="G103" s="54" t="s">
        <v>56</v>
      </c>
      <c r="H103" s="17">
        <v>1</v>
      </c>
      <c r="I103" s="18">
        <v>476.51</v>
      </c>
      <c r="J103" s="18">
        <v>240.48</v>
      </c>
      <c r="K103" s="19">
        <f t="shared" si="7"/>
        <v>716.99</v>
      </c>
      <c r="L103" s="19">
        <f t="shared" si="8"/>
        <v>476.51</v>
      </c>
      <c r="M103" s="19">
        <f t="shared" si="9"/>
        <v>240.48</v>
      </c>
      <c r="N103" s="109">
        <f t="shared" si="10"/>
        <v>716.99</v>
      </c>
      <c r="O103" s="23" t="s">
        <v>974</v>
      </c>
      <c r="P103" s="81"/>
      <c r="Q103" s="5"/>
    </row>
    <row r="104" spans="1:17" customFormat="1" ht="85.5" customHeight="1" x14ac:dyDescent="0.2">
      <c r="A104" s="51">
        <v>99</v>
      </c>
      <c r="B104" s="87" t="s">
        <v>23</v>
      </c>
      <c r="C104" s="61" t="s">
        <v>133</v>
      </c>
      <c r="D104" s="53" t="s">
        <v>134</v>
      </c>
      <c r="E104" s="53" t="s">
        <v>158</v>
      </c>
      <c r="F104" s="24" t="s">
        <v>159</v>
      </c>
      <c r="G104" s="54" t="s">
        <v>55</v>
      </c>
      <c r="H104" s="17">
        <v>19.252199999999998</v>
      </c>
      <c r="I104" s="18">
        <v>27.84</v>
      </c>
      <c r="J104" s="18">
        <v>0</v>
      </c>
      <c r="K104" s="19">
        <f t="shared" si="7"/>
        <v>27.84</v>
      </c>
      <c r="L104" s="19">
        <f t="shared" si="8"/>
        <v>535.98124799999994</v>
      </c>
      <c r="M104" s="19">
        <f t="shared" si="9"/>
        <v>0</v>
      </c>
      <c r="N104" s="109">
        <f t="shared" si="10"/>
        <v>535.98124799999994</v>
      </c>
      <c r="O104" s="21" t="s">
        <v>160</v>
      </c>
      <c r="P104" s="81"/>
      <c r="Q104" s="5"/>
    </row>
    <row r="105" spans="1:17" customFormat="1" ht="105" x14ac:dyDescent="0.2">
      <c r="A105" s="51">
        <v>100</v>
      </c>
      <c r="B105" s="87" t="s">
        <v>23</v>
      </c>
      <c r="C105" s="61" t="s">
        <v>133</v>
      </c>
      <c r="D105" s="53" t="s">
        <v>134</v>
      </c>
      <c r="E105" s="53" t="s">
        <v>161</v>
      </c>
      <c r="F105" s="24" t="s">
        <v>162</v>
      </c>
      <c r="G105" s="54" t="s">
        <v>56</v>
      </c>
      <c r="H105" s="17">
        <v>2</v>
      </c>
      <c r="I105" s="18">
        <v>4104.05</v>
      </c>
      <c r="J105" s="18">
        <v>332.02</v>
      </c>
      <c r="K105" s="19">
        <f t="shared" si="7"/>
        <v>4436.07</v>
      </c>
      <c r="L105" s="19">
        <f t="shared" si="8"/>
        <v>8208.1</v>
      </c>
      <c r="M105" s="19">
        <f t="shared" si="9"/>
        <v>664.04</v>
      </c>
      <c r="N105" s="109">
        <f t="shared" si="10"/>
        <v>8872.14</v>
      </c>
      <c r="O105" s="21" t="s">
        <v>547</v>
      </c>
      <c r="P105" s="81"/>
      <c r="Q105" s="5"/>
    </row>
    <row r="106" spans="1:17" customFormat="1" ht="93" customHeight="1" x14ac:dyDescent="0.2">
      <c r="A106" s="51">
        <v>101</v>
      </c>
      <c r="B106" s="87" t="s">
        <v>23</v>
      </c>
      <c r="C106" s="61" t="s">
        <v>133</v>
      </c>
      <c r="D106" s="53" t="s">
        <v>134</v>
      </c>
      <c r="E106" s="53" t="s">
        <v>161</v>
      </c>
      <c r="F106" s="24" t="s">
        <v>163</v>
      </c>
      <c r="G106" s="54" t="s">
        <v>56</v>
      </c>
      <c r="H106" s="17">
        <v>6</v>
      </c>
      <c r="I106" s="18">
        <v>3096.0499999999997</v>
      </c>
      <c r="J106" s="18">
        <v>332.02</v>
      </c>
      <c r="K106" s="19">
        <f t="shared" si="7"/>
        <v>3428.0699999999997</v>
      </c>
      <c r="L106" s="19">
        <f t="shared" si="8"/>
        <v>18576.3</v>
      </c>
      <c r="M106" s="19">
        <f t="shared" si="9"/>
        <v>1992.12</v>
      </c>
      <c r="N106" s="109">
        <f t="shared" si="10"/>
        <v>20568.419999999998</v>
      </c>
      <c r="O106" s="21" t="s">
        <v>537</v>
      </c>
      <c r="P106" s="81"/>
      <c r="Q106" s="5"/>
    </row>
    <row r="107" spans="1:17" customFormat="1" ht="90" x14ac:dyDescent="0.2">
      <c r="A107" s="51">
        <v>102</v>
      </c>
      <c r="B107" s="87" t="s">
        <v>23</v>
      </c>
      <c r="C107" s="61" t="s">
        <v>133</v>
      </c>
      <c r="D107" s="53" t="s">
        <v>134</v>
      </c>
      <c r="E107" s="53" t="s">
        <v>161</v>
      </c>
      <c r="F107" s="24" t="s">
        <v>164</v>
      </c>
      <c r="G107" s="54" t="s">
        <v>56</v>
      </c>
      <c r="H107" s="17">
        <v>2</v>
      </c>
      <c r="I107" s="18">
        <v>3096.0499999999997</v>
      </c>
      <c r="J107" s="18">
        <v>392.18</v>
      </c>
      <c r="K107" s="19">
        <f t="shared" si="7"/>
        <v>3488.2299999999996</v>
      </c>
      <c r="L107" s="19">
        <f t="shared" si="8"/>
        <v>6192.0999999999995</v>
      </c>
      <c r="M107" s="19">
        <f t="shared" si="9"/>
        <v>784.36</v>
      </c>
      <c r="N107" s="109">
        <f t="shared" si="10"/>
        <v>6976.4599999999991</v>
      </c>
      <c r="O107" s="21" t="s">
        <v>165</v>
      </c>
      <c r="P107" s="81"/>
      <c r="Q107" s="5"/>
    </row>
    <row r="108" spans="1:17" customFormat="1" ht="87.4" customHeight="1" x14ac:dyDescent="0.2">
      <c r="A108" s="51">
        <v>103</v>
      </c>
      <c r="B108" s="87" t="s">
        <v>23</v>
      </c>
      <c r="C108" s="61" t="s">
        <v>133</v>
      </c>
      <c r="D108" s="53" t="s">
        <v>134</v>
      </c>
      <c r="E108" s="53" t="s">
        <v>161</v>
      </c>
      <c r="F108" s="24" t="s">
        <v>166</v>
      </c>
      <c r="G108" s="54" t="s">
        <v>56</v>
      </c>
      <c r="H108" s="17">
        <v>1</v>
      </c>
      <c r="I108" s="18">
        <v>2856.0499999999997</v>
      </c>
      <c r="J108" s="18">
        <v>332.02</v>
      </c>
      <c r="K108" s="19">
        <f t="shared" si="7"/>
        <v>3188.0699999999997</v>
      </c>
      <c r="L108" s="19">
        <f t="shared" si="8"/>
        <v>2856.0499999999997</v>
      </c>
      <c r="M108" s="19">
        <f t="shared" si="9"/>
        <v>332.02</v>
      </c>
      <c r="N108" s="109">
        <f t="shared" si="10"/>
        <v>3188.0699999999997</v>
      </c>
      <c r="O108" s="21" t="s">
        <v>538</v>
      </c>
      <c r="P108" s="81"/>
      <c r="Q108" s="5"/>
    </row>
    <row r="109" spans="1:17" customFormat="1" ht="87.4" customHeight="1" x14ac:dyDescent="0.2">
      <c r="A109" s="51">
        <v>104</v>
      </c>
      <c r="B109" s="87" t="s">
        <v>23</v>
      </c>
      <c r="C109" s="61" t="s">
        <v>133</v>
      </c>
      <c r="D109" s="53" t="s">
        <v>134</v>
      </c>
      <c r="E109" s="53" t="s">
        <v>161</v>
      </c>
      <c r="F109" s="24" t="s">
        <v>167</v>
      </c>
      <c r="G109" s="54" t="s">
        <v>56</v>
      </c>
      <c r="H109" s="17">
        <v>2</v>
      </c>
      <c r="I109" s="18">
        <v>3431.45</v>
      </c>
      <c r="J109" s="18">
        <v>356.02</v>
      </c>
      <c r="K109" s="19">
        <f t="shared" si="7"/>
        <v>3787.47</v>
      </c>
      <c r="L109" s="19">
        <f t="shared" si="8"/>
        <v>6862.9</v>
      </c>
      <c r="M109" s="19">
        <f t="shared" si="9"/>
        <v>712.04</v>
      </c>
      <c r="N109" s="109">
        <f t="shared" si="10"/>
        <v>7574.94</v>
      </c>
      <c r="O109" s="21" t="s">
        <v>168</v>
      </c>
      <c r="P109" s="81"/>
      <c r="Q109" s="5"/>
    </row>
    <row r="110" spans="1:17" customFormat="1" ht="87.4" customHeight="1" x14ac:dyDescent="0.2">
      <c r="A110" s="51">
        <v>105</v>
      </c>
      <c r="B110" s="87" t="s">
        <v>23</v>
      </c>
      <c r="C110" s="61" t="s">
        <v>133</v>
      </c>
      <c r="D110" s="53" t="s">
        <v>134</v>
      </c>
      <c r="E110" s="53" t="s">
        <v>169</v>
      </c>
      <c r="F110" s="24" t="s">
        <v>170</v>
      </c>
      <c r="G110" s="54" t="s">
        <v>55</v>
      </c>
      <c r="H110" s="17">
        <v>0.61</v>
      </c>
      <c r="I110" s="18">
        <v>2360.655737704918</v>
      </c>
      <c r="J110" s="18">
        <v>684.5901639344263</v>
      </c>
      <c r="K110" s="19">
        <f t="shared" si="7"/>
        <v>3045.2459016393441</v>
      </c>
      <c r="L110" s="19">
        <f t="shared" si="8"/>
        <v>1440</v>
      </c>
      <c r="M110" s="19">
        <f t="shared" si="9"/>
        <v>417.6</v>
      </c>
      <c r="N110" s="109">
        <f t="shared" si="10"/>
        <v>1857.6</v>
      </c>
      <c r="O110" s="21" t="s">
        <v>171</v>
      </c>
      <c r="P110" s="81"/>
      <c r="Q110" s="5"/>
    </row>
    <row r="111" spans="1:17" customFormat="1" ht="93" customHeight="1" x14ac:dyDescent="0.2">
      <c r="A111" s="51">
        <v>106</v>
      </c>
      <c r="B111" s="87" t="s">
        <v>23</v>
      </c>
      <c r="C111" s="61" t="s">
        <v>133</v>
      </c>
      <c r="D111" s="53" t="s">
        <v>134</v>
      </c>
      <c r="E111" s="53" t="s">
        <v>169</v>
      </c>
      <c r="F111" s="24" t="s">
        <v>895</v>
      </c>
      <c r="G111" s="54" t="s">
        <v>55</v>
      </c>
      <c r="H111" s="17">
        <v>0.68</v>
      </c>
      <c r="I111" s="18">
        <v>2117.6470588235293</v>
      </c>
      <c r="J111" s="18">
        <v>614.11764705882354</v>
      </c>
      <c r="K111" s="19">
        <f t="shared" si="7"/>
        <v>2731.7647058823527</v>
      </c>
      <c r="L111" s="19">
        <f t="shared" si="8"/>
        <v>1440</v>
      </c>
      <c r="M111" s="19">
        <f t="shared" si="9"/>
        <v>417.6</v>
      </c>
      <c r="N111" s="109">
        <f t="shared" si="10"/>
        <v>1857.6</v>
      </c>
      <c r="O111" s="21" t="s">
        <v>172</v>
      </c>
      <c r="P111" s="81"/>
      <c r="Q111" s="5"/>
    </row>
    <row r="112" spans="1:17" customFormat="1" ht="90" x14ac:dyDescent="0.2">
      <c r="A112" s="51">
        <v>107</v>
      </c>
      <c r="B112" s="87" t="s">
        <v>23</v>
      </c>
      <c r="C112" s="61" t="s">
        <v>133</v>
      </c>
      <c r="D112" s="53" t="s">
        <v>134</v>
      </c>
      <c r="E112" s="53" t="s">
        <v>169</v>
      </c>
      <c r="F112" s="24" t="s">
        <v>896</v>
      </c>
      <c r="G112" s="54" t="s">
        <v>55</v>
      </c>
      <c r="H112" s="17">
        <v>0.68</v>
      </c>
      <c r="I112" s="18">
        <v>2117.6470588235293</v>
      </c>
      <c r="J112" s="18">
        <v>614.11764705882354</v>
      </c>
      <c r="K112" s="19">
        <f t="shared" si="7"/>
        <v>2731.7647058823527</v>
      </c>
      <c r="L112" s="19">
        <f t="shared" si="8"/>
        <v>1440</v>
      </c>
      <c r="M112" s="19">
        <f t="shared" si="9"/>
        <v>417.6</v>
      </c>
      <c r="N112" s="109">
        <f t="shared" si="10"/>
        <v>1857.6</v>
      </c>
      <c r="O112" s="21" t="s">
        <v>172</v>
      </c>
      <c r="P112" s="81"/>
      <c r="Q112" s="5"/>
    </row>
    <row r="113" spans="1:17" customFormat="1" ht="75" x14ac:dyDescent="0.2">
      <c r="A113" s="51">
        <v>108</v>
      </c>
      <c r="B113" s="87" t="s">
        <v>23</v>
      </c>
      <c r="C113" s="61" t="s">
        <v>133</v>
      </c>
      <c r="D113" s="53" t="s">
        <v>134</v>
      </c>
      <c r="E113" s="53" t="s">
        <v>169</v>
      </c>
      <c r="F113" s="24" t="s">
        <v>898</v>
      </c>
      <c r="G113" s="54" t="s">
        <v>55</v>
      </c>
      <c r="H113" s="17">
        <v>2.73</v>
      </c>
      <c r="I113" s="18">
        <v>527.47252747252753</v>
      </c>
      <c r="J113" s="18">
        <v>152.96703296703296</v>
      </c>
      <c r="K113" s="19">
        <f t="shared" si="7"/>
        <v>680.43956043956052</v>
      </c>
      <c r="L113" s="19">
        <f t="shared" si="8"/>
        <v>1440.0000000000002</v>
      </c>
      <c r="M113" s="19">
        <f t="shared" si="9"/>
        <v>417.59999999999997</v>
      </c>
      <c r="N113" s="109">
        <f t="shared" si="10"/>
        <v>1857.6000000000001</v>
      </c>
      <c r="O113" s="21" t="s">
        <v>897</v>
      </c>
      <c r="P113" s="81"/>
      <c r="Q113" s="5"/>
    </row>
    <row r="114" spans="1:17" customFormat="1" ht="135.4" customHeight="1" x14ac:dyDescent="0.2">
      <c r="A114" s="51">
        <v>109</v>
      </c>
      <c r="B114" s="87" t="s">
        <v>23</v>
      </c>
      <c r="C114" s="61" t="s">
        <v>133</v>
      </c>
      <c r="D114" s="53" t="s">
        <v>134</v>
      </c>
      <c r="E114" s="53" t="s">
        <v>169</v>
      </c>
      <c r="F114" s="24" t="s">
        <v>548</v>
      </c>
      <c r="G114" s="54" t="s">
        <v>55</v>
      </c>
      <c r="H114" s="17">
        <v>6.3</v>
      </c>
      <c r="I114" s="18">
        <v>228.57142857142858</v>
      </c>
      <c r="J114" s="18">
        <v>66.285714285714292</v>
      </c>
      <c r="K114" s="19">
        <f t="shared" si="7"/>
        <v>294.85714285714289</v>
      </c>
      <c r="L114" s="19">
        <f t="shared" si="8"/>
        <v>1440</v>
      </c>
      <c r="M114" s="19">
        <f t="shared" si="9"/>
        <v>417.6</v>
      </c>
      <c r="N114" s="109">
        <f t="shared" si="10"/>
        <v>1857.6000000000001</v>
      </c>
      <c r="O114" s="21" t="s">
        <v>549</v>
      </c>
      <c r="P114" s="81"/>
      <c r="Q114" s="5"/>
    </row>
    <row r="115" spans="1:17" customFormat="1" ht="133.15" customHeight="1" x14ac:dyDescent="0.2">
      <c r="A115" s="51">
        <v>110</v>
      </c>
      <c r="B115" s="87" t="s">
        <v>23</v>
      </c>
      <c r="C115" s="61" t="s">
        <v>133</v>
      </c>
      <c r="D115" s="53" t="s">
        <v>134</v>
      </c>
      <c r="E115" s="53" t="s">
        <v>169</v>
      </c>
      <c r="F115" s="24" t="s">
        <v>173</v>
      </c>
      <c r="G115" s="54" t="s">
        <v>55</v>
      </c>
      <c r="H115" s="17">
        <v>12.6</v>
      </c>
      <c r="I115" s="18">
        <v>114.28571428571429</v>
      </c>
      <c r="J115" s="18">
        <v>33.142857142857146</v>
      </c>
      <c r="K115" s="19">
        <f t="shared" si="7"/>
        <v>147.42857142857144</v>
      </c>
      <c r="L115" s="19">
        <f t="shared" si="8"/>
        <v>1440</v>
      </c>
      <c r="M115" s="19">
        <f t="shared" si="9"/>
        <v>417.6</v>
      </c>
      <c r="N115" s="109">
        <f t="shared" si="10"/>
        <v>1857.6000000000001</v>
      </c>
      <c r="O115" s="21" t="s">
        <v>902</v>
      </c>
      <c r="P115" s="81"/>
      <c r="Q115" s="5"/>
    </row>
    <row r="116" spans="1:17" customFormat="1" ht="130.9" customHeight="1" x14ac:dyDescent="0.2">
      <c r="A116" s="51">
        <v>111</v>
      </c>
      <c r="B116" s="87" t="s">
        <v>23</v>
      </c>
      <c r="C116" s="61" t="s">
        <v>133</v>
      </c>
      <c r="D116" s="53" t="s">
        <v>134</v>
      </c>
      <c r="E116" s="53" t="s">
        <v>169</v>
      </c>
      <c r="F116" s="24" t="s">
        <v>174</v>
      </c>
      <c r="G116" s="54" t="s">
        <v>55</v>
      </c>
      <c r="H116" s="17">
        <v>5.4128000000000007</v>
      </c>
      <c r="I116" s="18">
        <v>266.03606266627253</v>
      </c>
      <c r="J116" s="18">
        <v>77.150458173219036</v>
      </c>
      <c r="K116" s="19">
        <f t="shared" si="7"/>
        <v>343.18652083949155</v>
      </c>
      <c r="L116" s="19">
        <f t="shared" si="8"/>
        <v>1440.0000000000002</v>
      </c>
      <c r="M116" s="19">
        <f t="shared" si="9"/>
        <v>417.60000000000008</v>
      </c>
      <c r="N116" s="109">
        <f t="shared" si="10"/>
        <v>1857.6000000000001</v>
      </c>
      <c r="O116" s="21" t="s">
        <v>175</v>
      </c>
      <c r="P116" s="81"/>
      <c r="Q116" s="5"/>
    </row>
    <row r="117" spans="1:17" customFormat="1" ht="120" x14ac:dyDescent="0.2">
      <c r="A117" s="51">
        <v>112</v>
      </c>
      <c r="B117" s="87" t="s">
        <v>23</v>
      </c>
      <c r="C117" s="61" t="s">
        <v>133</v>
      </c>
      <c r="D117" s="53" t="s">
        <v>134</v>
      </c>
      <c r="E117" s="53" t="s">
        <v>169</v>
      </c>
      <c r="F117" s="24" t="s">
        <v>176</v>
      </c>
      <c r="G117" s="54" t="s">
        <v>55</v>
      </c>
      <c r="H117" s="17">
        <v>8.4047999999999998</v>
      </c>
      <c r="I117" s="18">
        <v>171.33066818960594</v>
      </c>
      <c r="J117" s="18">
        <v>49.685893774985729</v>
      </c>
      <c r="K117" s="19">
        <f t="shared" si="7"/>
        <v>221.01656196459169</v>
      </c>
      <c r="L117" s="19">
        <f t="shared" si="8"/>
        <v>1440</v>
      </c>
      <c r="M117" s="19">
        <f t="shared" si="9"/>
        <v>417.6</v>
      </c>
      <c r="N117" s="109">
        <f t="shared" si="10"/>
        <v>1857.6000000000001</v>
      </c>
      <c r="O117" s="21" t="s">
        <v>177</v>
      </c>
      <c r="P117" s="81"/>
      <c r="Q117" s="5"/>
    </row>
    <row r="118" spans="1:17" customFormat="1" ht="120" x14ac:dyDescent="0.2">
      <c r="A118" s="51">
        <v>113</v>
      </c>
      <c r="B118" s="87" t="s">
        <v>23</v>
      </c>
      <c r="C118" s="61" t="s">
        <v>133</v>
      </c>
      <c r="D118" s="53" t="s">
        <v>134</v>
      </c>
      <c r="E118" s="53" t="s">
        <v>169</v>
      </c>
      <c r="F118" s="24" t="s">
        <v>178</v>
      </c>
      <c r="G118" s="54" t="s">
        <v>55</v>
      </c>
      <c r="H118" s="17">
        <v>5.7120000000000006</v>
      </c>
      <c r="I118" s="18">
        <v>252.10084033613444</v>
      </c>
      <c r="J118" s="18">
        <v>73.109243697478988</v>
      </c>
      <c r="K118" s="19">
        <f t="shared" si="7"/>
        <v>325.21008403361344</v>
      </c>
      <c r="L118" s="19">
        <f t="shared" si="8"/>
        <v>1440</v>
      </c>
      <c r="M118" s="19">
        <f t="shared" si="9"/>
        <v>417.6</v>
      </c>
      <c r="N118" s="109">
        <f t="shared" si="10"/>
        <v>1857.6000000000001</v>
      </c>
      <c r="O118" s="21" t="s">
        <v>179</v>
      </c>
      <c r="P118" s="81"/>
      <c r="Q118" s="5"/>
    </row>
    <row r="119" spans="1:17" customFormat="1" ht="106.5" customHeight="1" x14ac:dyDescent="0.2">
      <c r="A119" s="51">
        <v>114</v>
      </c>
      <c r="B119" s="87" t="s">
        <v>23</v>
      </c>
      <c r="C119" s="61" t="s">
        <v>133</v>
      </c>
      <c r="D119" s="53" t="s">
        <v>134</v>
      </c>
      <c r="E119" s="53" t="s">
        <v>169</v>
      </c>
      <c r="F119" s="24" t="s">
        <v>643</v>
      </c>
      <c r="G119" s="54" t="s">
        <v>55</v>
      </c>
      <c r="H119" s="17">
        <v>3.87</v>
      </c>
      <c r="I119" s="18">
        <v>372.09302325581393</v>
      </c>
      <c r="J119" s="18">
        <v>107.90697674418605</v>
      </c>
      <c r="K119" s="19">
        <f t="shared" si="7"/>
        <v>480</v>
      </c>
      <c r="L119" s="19">
        <f t="shared" si="8"/>
        <v>1440</v>
      </c>
      <c r="M119" s="19">
        <f t="shared" si="9"/>
        <v>417.6</v>
      </c>
      <c r="N119" s="109">
        <f t="shared" si="10"/>
        <v>1857.6000000000001</v>
      </c>
      <c r="O119" s="21" t="s">
        <v>179</v>
      </c>
      <c r="P119" s="81"/>
      <c r="Q119" s="5"/>
    </row>
    <row r="120" spans="1:17" customFormat="1" ht="90" x14ac:dyDescent="0.2">
      <c r="A120" s="51">
        <v>115</v>
      </c>
      <c r="B120" s="87" t="s">
        <v>23</v>
      </c>
      <c r="C120" s="61" t="s">
        <v>133</v>
      </c>
      <c r="D120" s="53" t="s">
        <v>134</v>
      </c>
      <c r="E120" s="53" t="s">
        <v>169</v>
      </c>
      <c r="F120" s="24" t="s">
        <v>899</v>
      </c>
      <c r="G120" s="54" t="s">
        <v>55</v>
      </c>
      <c r="H120" s="17">
        <v>2.15</v>
      </c>
      <c r="I120" s="18">
        <v>669.76744186046517</v>
      </c>
      <c r="J120" s="18">
        <v>194.23255813953492</v>
      </c>
      <c r="K120" s="19">
        <f t="shared" si="7"/>
        <v>864.00000000000011</v>
      </c>
      <c r="L120" s="19">
        <f t="shared" si="8"/>
        <v>1440</v>
      </c>
      <c r="M120" s="19">
        <f t="shared" si="9"/>
        <v>417.60000000000008</v>
      </c>
      <c r="N120" s="109">
        <f t="shared" si="10"/>
        <v>1857.6000000000001</v>
      </c>
      <c r="O120" s="21" t="s">
        <v>900</v>
      </c>
      <c r="P120" s="81"/>
      <c r="Q120" s="5"/>
    </row>
    <row r="121" spans="1:17" customFormat="1" ht="90" x14ac:dyDescent="0.2">
      <c r="A121" s="51">
        <v>116</v>
      </c>
      <c r="B121" s="87" t="s">
        <v>23</v>
      </c>
      <c r="C121" s="61" t="s">
        <v>133</v>
      </c>
      <c r="D121" s="53" t="s">
        <v>134</v>
      </c>
      <c r="E121" s="53" t="s">
        <v>169</v>
      </c>
      <c r="F121" s="24" t="s">
        <v>901</v>
      </c>
      <c r="G121" s="54" t="s">
        <v>55</v>
      </c>
      <c r="H121" s="17">
        <v>1.61</v>
      </c>
      <c r="I121" s="18">
        <v>894.40993788819867</v>
      </c>
      <c r="J121" s="18">
        <v>259.37888198757764</v>
      </c>
      <c r="K121" s="19">
        <f t="shared" si="7"/>
        <v>1153.7888198757764</v>
      </c>
      <c r="L121" s="19">
        <f t="shared" si="8"/>
        <v>1440</v>
      </c>
      <c r="M121" s="19">
        <f t="shared" si="9"/>
        <v>417.6</v>
      </c>
      <c r="N121" s="109">
        <f t="shared" si="10"/>
        <v>1857.6000000000001</v>
      </c>
      <c r="O121" s="21" t="s">
        <v>172</v>
      </c>
      <c r="P121" s="81" t="s">
        <v>952</v>
      </c>
      <c r="Q121" s="5"/>
    </row>
    <row r="122" spans="1:17" customFormat="1" ht="23.25" x14ac:dyDescent="0.2">
      <c r="A122" s="51">
        <v>117</v>
      </c>
      <c r="B122" s="87" t="s">
        <v>23</v>
      </c>
      <c r="C122" s="61" t="s">
        <v>133</v>
      </c>
      <c r="D122" s="53" t="s">
        <v>134</v>
      </c>
      <c r="E122" s="53" t="s">
        <v>180</v>
      </c>
      <c r="F122" s="24" t="s">
        <v>181</v>
      </c>
      <c r="G122" s="54" t="s">
        <v>56</v>
      </c>
      <c r="H122" s="17">
        <v>2</v>
      </c>
      <c r="I122" s="18">
        <v>240</v>
      </c>
      <c r="J122" s="18">
        <v>104.4</v>
      </c>
      <c r="K122" s="19">
        <f t="shared" si="7"/>
        <v>344.4</v>
      </c>
      <c r="L122" s="19">
        <f t="shared" si="8"/>
        <v>480</v>
      </c>
      <c r="M122" s="19">
        <f t="shared" si="9"/>
        <v>208.8</v>
      </c>
      <c r="N122" s="109">
        <f t="shared" si="10"/>
        <v>688.8</v>
      </c>
      <c r="O122" s="21" t="s">
        <v>182</v>
      </c>
      <c r="P122" s="81"/>
      <c r="Q122" s="5"/>
    </row>
    <row r="123" spans="1:17" customFormat="1" ht="30" x14ac:dyDescent="0.2">
      <c r="A123" s="51">
        <v>118</v>
      </c>
      <c r="B123" s="87" t="s">
        <v>23</v>
      </c>
      <c r="C123" s="61" t="s">
        <v>133</v>
      </c>
      <c r="D123" s="53" t="s">
        <v>134</v>
      </c>
      <c r="E123" s="53" t="s">
        <v>183</v>
      </c>
      <c r="F123" s="24" t="s">
        <v>184</v>
      </c>
      <c r="G123" s="54" t="s">
        <v>56</v>
      </c>
      <c r="H123" s="17">
        <v>5</v>
      </c>
      <c r="I123" s="18">
        <v>276.60000000000002</v>
      </c>
      <c r="J123" s="18">
        <v>78.680000000000007</v>
      </c>
      <c r="K123" s="19">
        <f t="shared" si="7"/>
        <v>355.28000000000003</v>
      </c>
      <c r="L123" s="19">
        <f t="shared" si="8"/>
        <v>1383</v>
      </c>
      <c r="M123" s="19">
        <f t="shared" si="9"/>
        <v>393.40000000000003</v>
      </c>
      <c r="N123" s="109">
        <f t="shared" si="10"/>
        <v>1776.4</v>
      </c>
      <c r="O123" s="21" t="s">
        <v>185</v>
      </c>
      <c r="P123" s="81"/>
      <c r="Q123" s="5"/>
    </row>
    <row r="124" spans="1:17" customFormat="1" ht="30" x14ac:dyDescent="0.2">
      <c r="A124" s="51">
        <v>119</v>
      </c>
      <c r="B124" s="87" t="s">
        <v>23</v>
      </c>
      <c r="C124" s="61" t="s">
        <v>133</v>
      </c>
      <c r="D124" s="53" t="s">
        <v>134</v>
      </c>
      <c r="E124" s="53" t="s">
        <v>183</v>
      </c>
      <c r="F124" s="24" t="s">
        <v>186</v>
      </c>
      <c r="G124" s="54" t="s">
        <v>56</v>
      </c>
      <c r="H124" s="17">
        <v>10</v>
      </c>
      <c r="I124" s="18">
        <v>276</v>
      </c>
      <c r="J124" s="18">
        <v>78.680000000000007</v>
      </c>
      <c r="K124" s="19">
        <f t="shared" si="7"/>
        <v>354.68</v>
      </c>
      <c r="L124" s="19">
        <f t="shared" si="8"/>
        <v>2760</v>
      </c>
      <c r="M124" s="19">
        <f t="shared" si="9"/>
        <v>786.80000000000007</v>
      </c>
      <c r="N124" s="109">
        <f t="shared" si="10"/>
        <v>3546.8</v>
      </c>
      <c r="O124" s="21" t="s">
        <v>187</v>
      </c>
      <c r="P124" s="81"/>
      <c r="Q124" s="5"/>
    </row>
    <row r="125" spans="1:17" customFormat="1" ht="60" x14ac:dyDescent="0.2">
      <c r="A125" s="51">
        <v>120</v>
      </c>
      <c r="B125" s="87" t="s">
        <v>23</v>
      </c>
      <c r="C125" s="61" t="s">
        <v>133</v>
      </c>
      <c r="D125" s="53" t="s">
        <v>134</v>
      </c>
      <c r="E125" s="53" t="s">
        <v>183</v>
      </c>
      <c r="F125" s="24" t="s">
        <v>188</v>
      </c>
      <c r="G125" s="54" t="s">
        <v>56</v>
      </c>
      <c r="H125" s="17">
        <v>17</v>
      </c>
      <c r="I125" s="18">
        <v>498</v>
      </c>
      <c r="J125" s="18">
        <v>42.37</v>
      </c>
      <c r="K125" s="19">
        <f t="shared" si="7"/>
        <v>540.37</v>
      </c>
      <c r="L125" s="19">
        <f t="shared" si="8"/>
        <v>8466</v>
      </c>
      <c r="M125" s="19">
        <f t="shared" si="9"/>
        <v>720.29</v>
      </c>
      <c r="N125" s="109">
        <f t="shared" si="10"/>
        <v>9186.2900000000009</v>
      </c>
      <c r="O125" s="21" t="s">
        <v>657</v>
      </c>
      <c r="P125" s="81"/>
      <c r="Q125" s="5"/>
    </row>
    <row r="126" spans="1:17" customFormat="1" ht="30" x14ac:dyDescent="0.2">
      <c r="A126" s="51">
        <v>121</v>
      </c>
      <c r="B126" s="87" t="s">
        <v>23</v>
      </c>
      <c r="C126" s="61" t="s">
        <v>133</v>
      </c>
      <c r="D126" s="53" t="s">
        <v>134</v>
      </c>
      <c r="E126" s="53" t="s">
        <v>183</v>
      </c>
      <c r="F126" s="24" t="s">
        <v>189</v>
      </c>
      <c r="G126" s="54" t="s">
        <v>56</v>
      </c>
      <c r="H126" s="17">
        <v>2</v>
      </c>
      <c r="I126" s="18">
        <v>300</v>
      </c>
      <c r="J126" s="18">
        <v>78.680000000000007</v>
      </c>
      <c r="K126" s="19">
        <f t="shared" si="7"/>
        <v>378.68</v>
      </c>
      <c r="L126" s="19">
        <f t="shared" si="8"/>
        <v>600</v>
      </c>
      <c r="M126" s="19">
        <f t="shared" si="9"/>
        <v>157.36000000000001</v>
      </c>
      <c r="N126" s="109">
        <f t="shared" si="10"/>
        <v>757.36</v>
      </c>
      <c r="O126" s="21" t="s">
        <v>190</v>
      </c>
      <c r="P126" s="81"/>
      <c r="Q126" s="5"/>
    </row>
    <row r="127" spans="1:17" customFormat="1" ht="56.45" customHeight="1" x14ac:dyDescent="0.2">
      <c r="A127" s="51">
        <v>122</v>
      </c>
      <c r="B127" s="87" t="s">
        <v>23</v>
      </c>
      <c r="C127" s="61" t="s">
        <v>133</v>
      </c>
      <c r="D127" s="53" t="s">
        <v>134</v>
      </c>
      <c r="E127" s="53" t="s">
        <v>169</v>
      </c>
      <c r="F127" s="24" t="s">
        <v>997</v>
      </c>
      <c r="G127" s="54" t="s">
        <v>56</v>
      </c>
      <c r="H127" s="17">
        <v>3</v>
      </c>
      <c r="I127" s="18">
        <v>741.6</v>
      </c>
      <c r="J127" s="18">
        <v>88.46</v>
      </c>
      <c r="K127" s="19">
        <f t="shared" si="7"/>
        <v>830.06000000000006</v>
      </c>
      <c r="L127" s="19">
        <f t="shared" si="8"/>
        <v>2224.8000000000002</v>
      </c>
      <c r="M127" s="19">
        <f t="shared" si="9"/>
        <v>265.38</v>
      </c>
      <c r="N127" s="109">
        <f t="shared" si="10"/>
        <v>2490.1800000000003</v>
      </c>
      <c r="O127" s="20" t="s">
        <v>998</v>
      </c>
      <c r="P127" s="81"/>
      <c r="Q127" s="5"/>
    </row>
    <row r="128" spans="1:17" customFormat="1" ht="30" x14ac:dyDescent="0.2">
      <c r="A128" s="51">
        <v>123</v>
      </c>
      <c r="B128" s="87" t="s">
        <v>23</v>
      </c>
      <c r="C128" s="53" t="s">
        <v>134</v>
      </c>
      <c r="D128" s="53" t="s">
        <v>134</v>
      </c>
      <c r="E128" s="53" t="s">
        <v>156</v>
      </c>
      <c r="F128" s="24" t="s">
        <v>992</v>
      </c>
      <c r="G128" s="54" t="s">
        <v>56</v>
      </c>
      <c r="H128" s="17">
        <v>1</v>
      </c>
      <c r="I128" s="18">
        <v>1200</v>
      </c>
      <c r="J128" s="18">
        <v>240.48</v>
      </c>
      <c r="K128" s="19">
        <f t="shared" si="7"/>
        <v>1440.48</v>
      </c>
      <c r="L128" s="19">
        <f t="shared" si="8"/>
        <v>1200</v>
      </c>
      <c r="M128" s="19">
        <f t="shared" si="9"/>
        <v>240.48</v>
      </c>
      <c r="N128" s="109">
        <f t="shared" si="10"/>
        <v>1440.48</v>
      </c>
      <c r="O128" s="23" t="s">
        <v>191</v>
      </c>
      <c r="P128" s="81"/>
      <c r="Q128" s="5"/>
    </row>
    <row r="129" spans="1:17" customFormat="1" ht="45" x14ac:dyDescent="0.2">
      <c r="A129" s="51">
        <v>124</v>
      </c>
      <c r="B129" s="87" t="s">
        <v>23</v>
      </c>
      <c r="C129" s="61" t="s">
        <v>133</v>
      </c>
      <c r="D129" s="53" t="s">
        <v>134</v>
      </c>
      <c r="E129" s="53" t="s">
        <v>169</v>
      </c>
      <c r="F129" s="24" t="s">
        <v>192</v>
      </c>
      <c r="G129" s="54" t="s">
        <v>56</v>
      </c>
      <c r="H129" s="17">
        <v>3</v>
      </c>
      <c r="I129" s="18">
        <v>11400</v>
      </c>
      <c r="J129" s="18">
        <v>2174.09</v>
      </c>
      <c r="K129" s="19">
        <f t="shared" ref="K129:K192" si="11">I129+J129</f>
        <v>13574.09</v>
      </c>
      <c r="L129" s="19">
        <f t="shared" ref="L129:L192" si="12">H129*I129</f>
        <v>34200</v>
      </c>
      <c r="M129" s="19">
        <f t="shared" ref="M129:M192" si="13">H129*J129</f>
        <v>6522.27</v>
      </c>
      <c r="N129" s="109">
        <f t="shared" ref="N129:N192" si="14">H129*K129</f>
        <v>40722.270000000004</v>
      </c>
      <c r="O129" s="23" t="s">
        <v>191</v>
      </c>
      <c r="P129" s="81"/>
      <c r="Q129" s="5"/>
    </row>
    <row r="130" spans="1:17" customFormat="1" ht="90" x14ac:dyDescent="0.2">
      <c r="A130" s="51">
        <v>125</v>
      </c>
      <c r="B130" s="87" t="s">
        <v>23</v>
      </c>
      <c r="C130" s="61" t="s">
        <v>133</v>
      </c>
      <c r="D130" s="53" t="s">
        <v>134</v>
      </c>
      <c r="E130" s="53" t="s">
        <v>193</v>
      </c>
      <c r="F130" s="24" t="s">
        <v>645</v>
      </c>
      <c r="G130" s="54" t="s">
        <v>65</v>
      </c>
      <c r="H130" s="17">
        <f>32+2.5*2+4.8*2+2.6+2.65</f>
        <v>51.85</v>
      </c>
      <c r="I130" s="18">
        <v>1903</v>
      </c>
      <c r="J130" s="18">
        <v>16.850000000000001</v>
      </c>
      <c r="K130" s="19">
        <f t="shared" si="11"/>
        <v>1919.85</v>
      </c>
      <c r="L130" s="19">
        <f t="shared" si="12"/>
        <v>98670.55</v>
      </c>
      <c r="M130" s="19">
        <f t="shared" si="13"/>
        <v>873.67250000000013</v>
      </c>
      <c r="N130" s="109">
        <f t="shared" si="14"/>
        <v>99544.222500000003</v>
      </c>
      <c r="O130" s="21" t="s">
        <v>907</v>
      </c>
      <c r="P130" s="81"/>
      <c r="Q130" s="5"/>
    </row>
    <row r="131" spans="1:17" customFormat="1" ht="60" x14ac:dyDescent="0.2">
      <c r="A131" s="51">
        <v>126</v>
      </c>
      <c r="B131" s="87" t="s">
        <v>23</v>
      </c>
      <c r="C131" s="61" t="s">
        <v>133</v>
      </c>
      <c r="D131" s="53" t="s">
        <v>134</v>
      </c>
      <c r="E131" s="53" t="s">
        <v>193</v>
      </c>
      <c r="F131" s="24" t="s">
        <v>908</v>
      </c>
      <c r="G131" s="54" t="s">
        <v>65</v>
      </c>
      <c r="H131" s="17">
        <v>16</v>
      </c>
      <c r="I131" s="18">
        <v>1595</v>
      </c>
      <c r="J131" s="18">
        <v>16.850000000000001</v>
      </c>
      <c r="K131" s="19">
        <f t="shared" si="11"/>
        <v>1611.85</v>
      </c>
      <c r="L131" s="19">
        <f t="shared" si="12"/>
        <v>25520</v>
      </c>
      <c r="M131" s="19">
        <f t="shared" si="13"/>
        <v>269.60000000000002</v>
      </c>
      <c r="N131" s="109">
        <f t="shared" si="14"/>
        <v>25789.599999999999</v>
      </c>
      <c r="O131" s="21" t="s">
        <v>194</v>
      </c>
      <c r="P131" s="81"/>
      <c r="Q131" s="5"/>
    </row>
    <row r="132" spans="1:17" customFormat="1" ht="90" x14ac:dyDescent="0.2">
      <c r="A132" s="51">
        <v>127</v>
      </c>
      <c r="B132" s="87" t="s">
        <v>23</v>
      </c>
      <c r="C132" s="61" t="s">
        <v>133</v>
      </c>
      <c r="D132" s="53" t="s">
        <v>134</v>
      </c>
      <c r="E132" s="53" t="s">
        <v>193</v>
      </c>
      <c r="F132" s="24" t="s">
        <v>644</v>
      </c>
      <c r="G132" s="54" t="s">
        <v>65</v>
      </c>
      <c r="H132" s="17">
        <v>81.599999999999994</v>
      </c>
      <c r="I132" s="18">
        <v>1155</v>
      </c>
      <c r="J132" s="18">
        <v>16.850000000000001</v>
      </c>
      <c r="K132" s="19">
        <f t="shared" si="11"/>
        <v>1171.8499999999999</v>
      </c>
      <c r="L132" s="19">
        <f t="shared" si="12"/>
        <v>94248</v>
      </c>
      <c r="M132" s="19">
        <f t="shared" si="13"/>
        <v>1374.96</v>
      </c>
      <c r="N132" s="109">
        <f t="shared" si="14"/>
        <v>95622.959999999992</v>
      </c>
      <c r="O132" s="21" t="s">
        <v>650</v>
      </c>
      <c r="P132" s="81"/>
      <c r="Q132" s="5"/>
    </row>
    <row r="133" spans="1:17" customFormat="1" ht="60" x14ac:dyDescent="0.2">
      <c r="A133" s="51">
        <v>128</v>
      </c>
      <c r="B133" s="87" t="s">
        <v>23</v>
      </c>
      <c r="C133" s="61" t="s">
        <v>133</v>
      </c>
      <c r="D133" s="53" t="s">
        <v>134</v>
      </c>
      <c r="E133" s="53" t="s">
        <v>193</v>
      </c>
      <c r="F133" s="24" t="s">
        <v>651</v>
      </c>
      <c r="G133" s="54" t="s">
        <v>65</v>
      </c>
      <c r="H133" s="17">
        <v>96.5</v>
      </c>
      <c r="I133" s="18">
        <v>1595</v>
      </c>
      <c r="J133" s="18">
        <v>16.850000000000001</v>
      </c>
      <c r="K133" s="19">
        <f t="shared" si="11"/>
        <v>1611.85</v>
      </c>
      <c r="L133" s="19">
        <f t="shared" si="12"/>
        <v>153917.5</v>
      </c>
      <c r="M133" s="19">
        <f t="shared" si="13"/>
        <v>1626.0250000000001</v>
      </c>
      <c r="N133" s="109">
        <f t="shared" si="14"/>
        <v>155543.52499999999</v>
      </c>
      <c r="O133" s="21" t="s">
        <v>652</v>
      </c>
      <c r="P133" s="81"/>
      <c r="Q133" s="5"/>
    </row>
    <row r="134" spans="1:17" customFormat="1" ht="60" x14ac:dyDescent="0.2">
      <c r="A134" s="51">
        <v>129</v>
      </c>
      <c r="B134" s="87" t="s">
        <v>23</v>
      </c>
      <c r="C134" s="61" t="s">
        <v>133</v>
      </c>
      <c r="D134" s="53" t="s">
        <v>134</v>
      </c>
      <c r="E134" s="53" t="s">
        <v>101</v>
      </c>
      <c r="F134" s="24" t="s">
        <v>195</v>
      </c>
      <c r="G134" s="54" t="s">
        <v>55</v>
      </c>
      <c r="H134" s="17">
        <v>3</v>
      </c>
      <c r="I134" s="18">
        <v>1080</v>
      </c>
      <c r="J134" s="18">
        <v>240.48</v>
      </c>
      <c r="K134" s="19">
        <f t="shared" si="11"/>
        <v>1320.48</v>
      </c>
      <c r="L134" s="19">
        <f t="shared" si="12"/>
        <v>3240</v>
      </c>
      <c r="M134" s="19">
        <f t="shared" si="13"/>
        <v>721.43999999999994</v>
      </c>
      <c r="N134" s="109">
        <f t="shared" si="14"/>
        <v>3961.44</v>
      </c>
      <c r="O134" s="21" t="s">
        <v>588</v>
      </c>
      <c r="P134" s="81"/>
      <c r="Q134" s="5"/>
    </row>
    <row r="135" spans="1:17" customFormat="1" ht="23.25" x14ac:dyDescent="0.2">
      <c r="A135" s="51">
        <v>130</v>
      </c>
      <c r="B135" s="87" t="s">
        <v>23</v>
      </c>
      <c r="C135" s="61" t="s">
        <v>196</v>
      </c>
      <c r="D135" s="53" t="s">
        <v>197</v>
      </c>
      <c r="E135" s="53" t="s">
        <v>198</v>
      </c>
      <c r="F135" s="24" t="s">
        <v>664</v>
      </c>
      <c r="G135" s="54" t="s">
        <v>56</v>
      </c>
      <c r="H135" s="17">
        <v>21</v>
      </c>
      <c r="I135" s="18">
        <v>92.273999999999987</v>
      </c>
      <c r="J135" s="18">
        <v>0</v>
      </c>
      <c r="K135" s="19">
        <f t="shared" si="11"/>
        <v>92.273999999999987</v>
      </c>
      <c r="L135" s="19">
        <f t="shared" si="12"/>
        <v>1937.7539999999997</v>
      </c>
      <c r="M135" s="19">
        <f t="shared" si="13"/>
        <v>0</v>
      </c>
      <c r="N135" s="109">
        <f t="shared" si="14"/>
        <v>1937.7539999999997</v>
      </c>
      <c r="O135" s="21" t="s">
        <v>624</v>
      </c>
      <c r="P135" s="81"/>
      <c r="Q135" s="5"/>
    </row>
    <row r="136" spans="1:17" customFormat="1" ht="23.25" x14ac:dyDescent="0.2">
      <c r="A136" s="51">
        <v>131</v>
      </c>
      <c r="B136" s="87" t="s">
        <v>23</v>
      </c>
      <c r="C136" s="61" t="s">
        <v>196</v>
      </c>
      <c r="D136" s="53" t="s">
        <v>197</v>
      </c>
      <c r="E136" s="53" t="s">
        <v>198</v>
      </c>
      <c r="F136" s="24" t="s">
        <v>665</v>
      </c>
      <c r="G136" s="54" t="s">
        <v>56</v>
      </c>
      <c r="H136" s="17">
        <v>4</v>
      </c>
      <c r="I136" s="18">
        <v>15.189999999999998</v>
      </c>
      <c r="J136" s="18">
        <v>0</v>
      </c>
      <c r="K136" s="19">
        <f t="shared" si="11"/>
        <v>15.189999999999998</v>
      </c>
      <c r="L136" s="19">
        <f t="shared" si="12"/>
        <v>60.759999999999991</v>
      </c>
      <c r="M136" s="19">
        <f t="shared" si="13"/>
        <v>0</v>
      </c>
      <c r="N136" s="109">
        <f t="shared" si="14"/>
        <v>60.759999999999991</v>
      </c>
      <c r="O136" s="21" t="s">
        <v>624</v>
      </c>
      <c r="P136" s="81"/>
      <c r="Q136" s="5"/>
    </row>
    <row r="137" spans="1:17" customFormat="1" ht="23.25" x14ac:dyDescent="0.2">
      <c r="A137" s="51">
        <v>132</v>
      </c>
      <c r="B137" s="87" t="s">
        <v>23</v>
      </c>
      <c r="C137" s="61" t="s">
        <v>196</v>
      </c>
      <c r="D137" s="53" t="s">
        <v>197</v>
      </c>
      <c r="E137" s="53" t="s">
        <v>198</v>
      </c>
      <c r="F137" s="24" t="s">
        <v>666</v>
      </c>
      <c r="G137" s="54" t="s">
        <v>56</v>
      </c>
      <c r="H137" s="17">
        <v>2</v>
      </c>
      <c r="I137" s="18">
        <v>43.693999999999996</v>
      </c>
      <c r="J137" s="18">
        <v>0</v>
      </c>
      <c r="K137" s="19">
        <f t="shared" si="11"/>
        <v>43.693999999999996</v>
      </c>
      <c r="L137" s="19">
        <f t="shared" si="12"/>
        <v>87.387999999999991</v>
      </c>
      <c r="M137" s="19">
        <f t="shared" si="13"/>
        <v>0</v>
      </c>
      <c r="N137" s="109">
        <f t="shared" si="14"/>
        <v>87.387999999999991</v>
      </c>
      <c r="O137" s="21" t="s">
        <v>624</v>
      </c>
      <c r="P137" s="81"/>
      <c r="Q137" s="5"/>
    </row>
    <row r="138" spans="1:17" customFormat="1" ht="23.25" x14ac:dyDescent="0.2">
      <c r="A138" s="51">
        <v>133</v>
      </c>
      <c r="B138" s="87" t="s">
        <v>23</v>
      </c>
      <c r="C138" s="61" t="s">
        <v>196</v>
      </c>
      <c r="D138" s="53" t="s">
        <v>197</v>
      </c>
      <c r="E138" s="53" t="s">
        <v>198</v>
      </c>
      <c r="F138" s="24" t="s">
        <v>667</v>
      </c>
      <c r="G138" s="54" t="s">
        <v>56</v>
      </c>
      <c r="H138" s="17">
        <v>16</v>
      </c>
      <c r="I138" s="18">
        <v>21.391999999999999</v>
      </c>
      <c r="J138" s="18">
        <v>0</v>
      </c>
      <c r="K138" s="19">
        <f t="shared" si="11"/>
        <v>21.391999999999999</v>
      </c>
      <c r="L138" s="19">
        <f t="shared" si="12"/>
        <v>342.27199999999999</v>
      </c>
      <c r="M138" s="19">
        <f t="shared" si="13"/>
        <v>0</v>
      </c>
      <c r="N138" s="109">
        <f t="shared" si="14"/>
        <v>342.27199999999999</v>
      </c>
      <c r="O138" s="21" t="s">
        <v>624</v>
      </c>
      <c r="P138" s="81"/>
      <c r="Q138" s="5"/>
    </row>
    <row r="139" spans="1:17" customFormat="1" ht="23.25" x14ac:dyDescent="0.2">
      <c r="A139" s="51">
        <v>134</v>
      </c>
      <c r="B139" s="87" t="s">
        <v>23</v>
      </c>
      <c r="C139" s="61" t="s">
        <v>196</v>
      </c>
      <c r="D139" s="53" t="s">
        <v>197</v>
      </c>
      <c r="E139" s="53" t="s">
        <v>198</v>
      </c>
      <c r="F139" s="24" t="s">
        <v>668</v>
      </c>
      <c r="G139" s="54" t="s">
        <v>56</v>
      </c>
      <c r="H139" s="17">
        <v>68</v>
      </c>
      <c r="I139" s="18">
        <v>10.569999999999999</v>
      </c>
      <c r="J139" s="18">
        <v>0</v>
      </c>
      <c r="K139" s="19">
        <f t="shared" si="11"/>
        <v>10.569999999999999</v>
      </c>
      <c r="L139" s="19">
        <f t="shared" si="12"/>
        <v>718.75999999999988</v>
      </c>
      <c r="M139" s="19">
        <f t="shared" si="13"/>
        <v>0</v>
      </c>
      <c r="N139" s="109">
        <f t="shared" si="14"/>
        <v>718.75999999999988</v>
      </c>
      <c r="O139" s="21" t="s">
        <v>624</v>
      </c>
      <c r="P139" s="81"/>
      <c r="Q139" s="5"/>
    </row>
    <row r="140" spans="1:17" customFormat="1" ht="23.25" x14ac:dyDescent="0.2">
      <c r="A140" s="51">
        <v>135</v>
      </c>
      <c r="B140" s="87" t="s">
        <v>23</v>
      </c>
      <c r="C140" s="61" t="s">
        <v>196</v>
      </c>
      <c r="D140" s="53" t="s">
        <v>197</v>
      </c>
      <c r="E140" s="53" t="s">
        <v>198</v>
      </c>
      <c r="F140" s="24" t="s">
        <v>669</v>
      </c>
      <c r="G140" s="54" t="s">
        <v>56</v>
      </c>
      <c r="H140" s="17">
        <v>10</v>
      </c>
      <c r="I140" s="18">
        <v>8.427999999999999</v>
      </c>
      <c r="J140" s="18">
        <v>0</v>
      </c>
      <c r="K140" s="19">
        <f t="shared" si="11"/>
        <v>8.427999999999999</v>
      </c>
      <c r="L140" s="19">
        <f t="shared" si="12"/>
        <v>84.279999999999987</v>
      </c>
      <c r="M140" s="19">
        <f t="shared" si="13"/>
        <v>0</v>
      </c>
      <c r="N140" s="109">
        <f t="shared" si="14"/>
        <v>84.279999999999987</v>
      </c>
      <c r="O140" s="21" t="s">
        <v>624</v>
      </c>
      <c r="P140" s="81"/>
      <c r="Q140" s="5"/>
    </row>
    <row r="141" spans="1:17" customFormat="1" ht="23.25" x14ac:dyDescent="0.2">
      <c r="A141" s="51">
        <v>136</v>
      </c>
      <c r="B141" s="87" t="s">
        <v>23</v>
      </c>
      <c r="C141" s="61" t="s">
        <v>196</v>
      </c>
      <c r="D141" s="53" t="s">
        <v>197</v>
      </c>
      <c r="E141" s="53" t="s">
        <v>198</v>
      </c>
      <c r="F141" s="24" t="s">
        <v>670</v>
      </c>
      <c r="G141" s="54" t="s">
        <v>56</v>
      </c>
      <c r="H141" s="17">
        <v>1</v>
      </c>
      <c r="I141" s="18">
        <v>10.5</v>
      </c>
      <c r="J141" s="18">
        <v>0</v>
      </c>
      <c r="K141" s="19">
        <f t="shared" si="11"/>
        <v>10.5</v>
      </c>
      <c r="L141" s="19">
        <f t="shared" si="12"/>
        <v>10.5</v>
      </c>
      <c r="M141" s="19">
        <f t="shared" si="13"/>
        <v>0</v>
      </c>
      <c r="N141" s="109">
        <f t="shared" si="14"/>
        <v>10.5</v>
      </c>
      <c r="O141" s="21" t="s">
        <v>624</v>
      </c>
      <c r="P141" s="81"/>
      <c r="Q141" s="5"/>
    </row>
    <row r="142" spans="1:17" customFormat="1" ht="23.25" x14ac:dyDescent="0.2">
      <c r="A142" s="51">
        <v>137</v>
      </c>
      <c r="B142" s="87" t="s">
        <v>23</v>
      </c>
      <c r="C142" s="61" t="s">
        <v>196</v>
      </c>
      <c r="D142" s="53" t="s">
        <v>197</v>
      </c>
      <c r="E142" s="53" t="s">
        <v>198</v>
      </c>
      <c r="F142" s="24" t="s">
        <v>671</v>
      </c>
      <c r="G142" s="54" t="s">
        <v>56</v>
      </c>
      <c r="H142" s="17">
        <v>29</v>
      </c>
      <c r="I142" s="18">
        <v>3.472</v>
      </c>
      <c r="J142" s="18">
        <v>0</v>
      </c>
      <c r="K142" s="19">
        <f t="shared" si="11"/>
        <v>3.472</v>
      </c>
      <c r="L142" s="19">
        <f t="shared" si="12"/>
        <v>100.688</v>
      </c>
      <c r="M142" s="19">
        <f t="shared" si="13"/>
        <v>0</v>
      </c>
      <c r="N142" s="109">
        <f t="shared" si="14"/>
        <v>100.688</v>
      </c>
      <c r="O142" s="21" t="s">
        <v>624</v>
      </c>
      <c r="P142" s="81"/>
      <c r="Q142" s="5"/>
    </row>
    <row r="143" spans="1:17" customFormat="1" ht="23.25" x14ac:dyDescent="0.2">
      <c r="A143" s="51">
        <v>138</v>
      </c>
      <c r="B143" s="87" t="s">
        <v>23</v>
      </c>
      <c r="C143" s="61" t="s">
        <v>196</v>
      </c>
      <c r="D143" s="53" t="s">
        <v>197</v>
      </c>
      <c r="E143" s="53" t="s">
        <v>198</v>
      </c>
      <c r="F143" s="24" t="s">
        <v>672</v>
      </c>
      <c r="G143" s="54" t="s">
        <v>56</v>
      </c>
      <c r="H143" s="17">
        <v>9</v>
      </c>
      <c r="I143" s="18">
        <v>2.2819999999999996</v>
      </c>
      <c r="J143" s="18">
        <v>0</v>
      </c>
      <c r="K143" s="19">
        <f t="shared" si="11"/>
        <v>2.2819999999999996</v>
      </c>
      <c r="L143" s="19">
        <f t="shared" si="12"/>
        <v>20.537999999999997</v>
      </c>
      <c r="M143" s="19">
        <f t="shared" si="13"/>
        <v>0</v>
      </c>
      <c r="N143" s="109">
        <f t="shared" si="14"/>
        <v>20.537999999999997</v>
      </c>
      <c r="O143" s="21" t="s">
        <v>624</v>
      </c>
      <c r="P143" s="81"/>
      <c r="Q143" s="5"/>
    </row>
    <row r="144" spans="1:17" customFormat="1" ht="23.25" x14ac:dyDescent="0.2">
      <c r="A144" s="51">
        <v>139</v>
      </c>
      <c r="B144" s="87" t="s">
        <v>23</v>
      </c>
      <c r="C144" s="61" t="s">
        <v>196</v>
      </c>
      <c r="D144" s="53" t="s">
        <v>197</v>
      </c>
      <c r="E144" s="53" t="s">
        <v>198</v>
      </c>
      <c r="F144" s="24" t="s">
        <v>673</v>
      </c>
      <c r="G144" s="54" t="s">
        <v>56</v>
      </c>
      <c r="H144" s="17">
        <v>20</v>
      </c>
      <c r="I144" s="18">
        <v>7.5739999999999998</v>
      </c>
      <c r="J144" s="18">
        <v>0</v>
      </c>
      <c r="K144" s="19">
        <f t="shared" si="11"/>
        <v>7.5739999999999998</v>
      </c>
      <c r="L144" s="19">
        <f t="shared" si="12"/>
        <v>151.47999999999999</v>
      </c>
      <c r="M144" s="19">
        <f t="shared" si="13"/>
        <v>0</v>
      </c>
      <c r="N144" s="109">
        <f t="shared" si="14"/>
        <v>151.47999999999999</v>
      </c>
      <c r="O144" s="21" t="s">
        <v>624</v>
      </c>
      <c r="P144" s="81"/>
      <c r="Q144" s="5"/>
    </row>
    <row r="145" spans="1:17" customFormat="1" ht="23.25" x14ac:dyDescent="0.2">
      <c r="A145" s="51">
        <v>140</v>
      </c>
      <c r="B145" s="87" t="s">
        <v>23</v>
      </c>
      <c r="C145" s="61" t="s">
        <v>196</v>
      </c>
      <c r="D145" s="53" t="s">
        <v>197</v>
      </c>
      <c r="E145" s="53" t="s">
        <v>198</v>
      </c>
      <c r="F145" s="24" t="s">
        <v>674</v>
      </c>
      <c r="G145" s="54" t="s">
        <v>56</v>
      </c>
      <c r="H145" s="17">
        <v>73</v>
      </c>
      <c r="I145" s="18">
        <v>2.8139999999999996</v>
      </c>
      <c r="J145" s="18">
        <v>0</v>
      </c>
      <c r="K145" s="19">
        <f t="shared" si="11"/>
        <v>2.8139999999999996</v>
      </c>
      <c r="L145" s="19">
        <f t="shared" si="12"/>
        <v>205.42199999999997</v>
      </c>
      <c r="M145" s="19">
        <f t="shared" si="13"/>
        <v>0</v>
      </c>
      <c r="N145" s="109">
        <f t="shared" si="14"/>
        <v>205.42199999999997</v>
      </c>
      <c r="O145" s="21" t="s">
        <v>624</v>
      </c>
      <c r="P145" s="81"/>
      <c r="Q145" s="5"/>
    </row>
    <row r="146" spans="1:17" customFormat="1" ht="23.25" x14ac:dyDescent="0.2">
      <c r="A146" s="51">
        <v>141</v>
      </c>
      <c r="B146" s="87" t="s">
        <v>23</v>
      </c>
      <c r="C146" s="61" t="s">
        <v>196</v>
      </c>
      <c r="D146" s="53" t="s">
        <v>197</v>
      </c>
      <c r="E146" s="53" t="s">
        <v>198</v>
      </c>
      <c r="F146" s="24" t="s">
        <v>675</v>
      </c>
      <c r="G146" s="54" t="s">
        <v>56</v>
      </c>
      <c r="H146" s="17">
        <v>48</v>
      </c>
      <c r="I146" s="18">
        <v>2.0019999999999998</v>
      </c>
      <c r="J146" s="18">
        <v>0</v>
      </c>
      <c r="K146" s="19">
        <f t="shared" si="11"/>
        <v>2.0019999999999998</v>
      </c>
      <c r="L146" s="19">
        <f t="shared" si="12"/>
        <v>96.095999999999989</v>
      </c>
      <c r="M146" s="19">
        <f t="shared" si="13"/>
        <v>0</v>
      </c>
      <c r="N146" s="109">
        <f t="shared" si="14"/>
        <v>96.095999999999989</v>
      </c>
      <c r="O146" s="21" t="s">
        <v>624</v>
      </c>
      <c r="P146" s="81"/>
      <c r="Q146" s="5"/>
    </row>
    <row r="147" spans="1:17" customFormat="1" ht="23.25" x14ac:dyDescent="0.2">
      <c r="A147" s="51">
        <v>142</v>
      </c>
      <c r="B147" s="87" t="s">
        <v>23</v>
      </c>
      <c r="C147" s="61" t="s">
        <v>196</v>
      </c>
      <c r="D147" s="53" t="s">
        <v>197</v>
      </c>
      <c r="E147" s="53" t="s">
        <v>198</v>
      </c>
      <c r="F147" s="24" t="s">
        <v>676</v>
      </c>
      <c r="G147" s="54" t="s">
        <v>56</v>
      </c>
      <c r="H147" s="17">
        <v>10</v>
      </c>
      <c r="I147" s="18">
        <v>21.7</v>
      </c>
      <c r="J147" s="18">
        <v>0</v>
      </c>
      <c r="K147" s="19">
        <f t="shared" si="11"/>
        <v>21.7</v>
      </c>
      <c r="L147" s="19">
        <f t="shared" si="12"/>
        <v>217</v>
      </c>
      <c r="M147" s="19">
        <f t="shared" si="13"/>
        <v>0</v>
      </c>
      <c r="N147" s="109">
        <f t="shared" si="14"/>
        <v>217</v>
      </c>
      <c r="O147" s="21" t="s">
        <v>624</v>
      </c>
      <c r="P147" s="81"/>
      <c r="Q147" s="5"/>
    </row>
    <row r="148" spans="1:17" customFormat="1" ht="23.25" x14ac:dyDescent="0.2">
      <c r="A148" s="51">
        <v>143</v>
      </c>
      <c r="B148" s="87" t="s">
        <v>23</v>
      </c>
      <c r="C148" s="61" t="s">
        <v>196</v>
      </c>
      <c r="D148" s="53" t="s">
        <v>197</v>
      </c>
      <c r="E148" s="53" t="s">
        <v>198</v>
      </c>
      <c r="F148" s="24" t="s">
        <v>677</v>
      </c>
      <c r="G148" s="54" t="s">
        <v>56</v>
      </c>
      <c r="H148" s="17">
        <v>9</v>
      </c>
      <c r="I148" s="18">
        <v>16.352</v>
      </c>
      <c r="J148" s="18">
        <v>0</v>
      </c>
      <c r="K148" s="19">
        <f t="shared" si="11"/>
        <v>16.352</v>
      </c>
      <c r="L148" s="19">
        <f t="shared" si="12"/>
        <v>147.16800000000001</v>
      </c>
      <c r="M148" s="19">
        <f t="shared" si="13"/>
        <v>0</v>
      </c>
      <c r="N148" s="109">
        <f t="shared" si="14"/>
        <v>147.16800000000001</v>
      </c>
      <c r="O148" s="21" t="s">
        <v>624</v>
      </c>
      <c r="P148" s="81"/>
      <c r="Q148" s="5"/>
    </row>
    <row r="149" spans="1:17" customFormat="1" ht="23.25" x14ac:dyDescent="0.2">
      <c r="A149" s="51">
        <v>144</v>
      </c>
      <c r="B149" s="87" t="s">
        <v>23</v>
      </c>
      <c r="C149" s="61" t="s">
        <v>196</v>
      </c>
      <c r="D149" s="53" t="s">
        <v>197</v>
      </c>
      <c r="E149" s="53" t="s">
        <v>198</v>
      </c>
      <c r="F149" s="24" t="s">
        <v>678</v>
      </c>
      <c r="G149" s="54" t="s">
        <v>56</v>
      </c>
      <c r="H149" s="17">
        <v>2</v>
      </c>
      <c r="I149" s="18">
        <v>21.616</v>
      </c>
      <c r="J149" s="18">
        <v>0</v>
      </c>
      <c r="K149" s="19">
        <f t="shared" si="11"/>
        <v>21.616</v>
      </c>
      <c r="L149" s="19">
        <f t="shared" si="12"/>
        <v>43.231999999999999</v>
      </c>
      <c r="M149" s="19">
        <f t="shared" si="13"/>
        <v>0</v>
      </c>
      <c r="N149" s="109">
        <f t="shared" si="14"/>
        <v>43.231999999999999</v>
      </c>
      <c r="O149" s="21" t="s">
        <v>624</v>
      </c>
      <c r="P149" s="81"/>
      <c r="Q149" s="5"/>
    </row>
    <row r="150" spans="1:17" customFormat="1" ht="23.25" x14ac:dyDescent="0.2">
      <c r="A150" s="51">
        <v>145</v>
      </c>
      <c r="B150" s="87" t="s">
        <v>23</v>
      </c>
      <c r="C150" s="61" t="s">
        <v>196</v>
      </c>
      <c r="D150" s="53" t="s">
        <v>197</v>
      </c>
      <c r="E150" s="53" t="s">
        <v>198</v>
      </c>
      <c r="F150" s="24" t="s">
        <v>679</v>
      </c>
      <c r="G150" s="54" t="s">
        <v>56</v>
      </c>
      <c r="H150" s="17">
        <v>12</v>
      </c>
      <c r="I150" s="18">
        <v>9.0019999999999989</v>
      </c>
      <c r="J150" s="18">
        <v>0</v>
      </c>
      <c r="K150" s="19">
        <f t="shared" si="11"/>
        <v>9.0019999999999989</v>
      </c>
      <c r="L150" s="19">
        <f t="shared" si="12"/>
        <v>108.02399999999999</v>
      </c>
      <c r="M150" s="19">
        <f t="shared" si="13"/>
        <v>0</v>
      </c>
      <c r="N150" s="109">
        <f t="shared" si="14"/>
        <v>108.02399999999999</v>
      </c>
      <c r="O150" s="21" t="s">
        <v>624</v>
      </c>
      <c r="P150" s="81"/>
      <c r="Q150" s="5"/>
    </row>
    <row r="151" spans="1:17" customFormat="1" ht="23.25" x14ac:dyDescent="0.2">
      <c r="A151" s="51">
        <v>146</v>
      </c>
      <c r="B151" s="87" t="s">
        <v>23</v>
      </c>
      <c r="C151" s="61" t="s">
        <v>196</v>
      </c>
      <c r="D151" s="53" t="s">
        <v>197</v>
      </c>
      <c r="E151" s="53" t="s">
        <v>198</v>
      </c>
      <c r="F151" s="24" t="s">
        <v>680</v>
      </c>
      <c r="G151" s="54" t="s">
        <v>56</v>
      </c>
      <c r="H151" s="17">
        <v>2</v>
      </c>
      <c r="I151" s="18">
        <v>12.263999999999999</v>
      </c>
      <c r="J151" s="18">
        <v>0</v>
      </c>
      <c r="K151" s="19">
        <f t="shared" si="11"/>
        <v>12.263999999999999</v>
      </c>
      <c r="L151" s="19">
        <f t="shared" si="12"/>
        <v>24.527999999999999</v>
      </c>
      <c r="M151" s="19">
        <f t="shared" si="13"/>
        <v>0</v>
      </c>
      <c r="N151" s="109">
        <f t="shared" si="14"/>
        <v>24.527999999999999</v>
      </c>
      <c r="O151" s="21" t="s">
        <v>624</v>
      </c>
      <c r="P151" s="81"/>
      <c r="Q151" s="5"/>
    </row>
    <row r="152" spans="1:17" customFormat="1" ht="23.25" x14ac:dyDescent="0.2">
      <c r="A152" s="51">
        <v>147</v>
      </c>
      <c r="B152" s="87" t="s">
        <v>23</v>
      </c>
      <c r="C152" s="61" t="s">
        <v>196</v>
      </c>
      <c r="D152" s="53" t="s">
        <v>197</v>
      </c>
      <c r="E152" s="53" t="s">
        <v>198</v>
      </c>
      <c r="F152" s="24" t="s">
        <v>681</v>
      </c>
      <c r="G152" s="54" t="s">
        <v>56</v>
      </c>
      <c r="H152" s="17">
        <v>2</v>
      </c>
      <c r="I152" s="18">
        <v>3.052</v>
      </c>
      <c r="J152" s="18">
        <v>0</v>
      </c>
      <c r="K152" s="19">
        <f t="shared" si="11"/>
        <v>3.052</v>
      </c>
      <c r="L152" s="19">
        <f t="shared" si="12"/>
        <v>6.1040000000000001</v>
      </c>
      <c r="M152" s="19">
        <f t="shared" si="13"/>
        <v>0</v>
      </c>
      <c r="N152" s="109">
        <f t="shared" si="14"/>
        <v>6.1040000000000001</v>
      </c>
      <c r="O152" s="21" t="s">
        <v>624</v>
      </c>
      <c r="P152" s="81"/>
      <c r="Q152" s="5"/>
    </row>
    <row r="153" spans="1:17" customFormat="1" ht="23.25" x14ac:dyDescent="0.2">
      <c r="A153" s="51">
        <v>148</v>
      </c>
      <c r="B153" s="87" t="s">
        <v>23</v>
      </c>
      <c r="C153" s="61" t="s">
        <v>196</v>
      </c>
      <c r="D153" s="53" t="s">
        <v>197</v>
      </c>
      <c r="E153" s="53" t="s">
        <v>198</v>
      </c>
      <c r="F153" s="24" t="s">
        <v>682</v>
      </c>
      <c r="G153" s="54" t="s">
        <v>56</v>
      </c>
      <c r="H153" s="17">
        <v>42</v>
      </c>
      <c r="I153" s="18">
        <v>8.218</v>
      </c>
      <c r="J153" s="18">
        <v>0</v>
      </c>
      <c r="K153" s="19">
        <f t="shared" si="11"/>
        <v>8.218</v>
      </c>
      <c r="L153" s="19">
        <f t="shared" si="12"/>
        <v>345.15600000000001</v>
      </c>
      <c r="M153" s="19">
        <f t="shared" si="13"/>
        <v>0</v>
      </c>
      <c r="N153" s="109">
        <f t="shared" si="14"/>
        <v>345.15600000000001</v>
      </c>
      <c r="O153" s="21" t="s">
        <v>624</v>
      </c>
      <c r="P153" s="81"/>
      <c r="Q153" s="5"/>
    </row>
    <row r="154" spans="1:17" customFormat="1" ht="23.25" x14ac:dyDescent="0.2">
      <c r="A154" s="51">
        <v>149</v>
      </c>
      <c r="B154" s="87" t="s">
        <v>23</v>
      </c>
      <c r="C154" s="61" t="s">
        <v>196</v>
      </c>
      <c r="D154" s="53" t="s">
        <v>197</v>
      </c>
      <c r="E154" s="53" t="s">
        <v>198</v>
      </c>
      <c r="F154" s="24" t="s">
        <v>683</v>
      </c>
      <c r="G154" s="54" t="s">
        <v>56</v>
      </c>
      <c r="H154" s="17">
        <v>1</v>
      </c>
      <c r="I154" s="18">
        <v>9.52</v>
      </c>
      <c r="J154" s="18">
        <v>0</v>
      </c>
      <c r="K154" s="19">
        <f t="shared" si="11"/>
        <v>9.52</v>
      </c>
      <c r="L154" s="19">
        <f t="shared" si="12"/>
        <v>9.52</v>
      </c>
      <c r="M154" s="19">
        <f t="shared" si="13"/>
        <v>0</v>
      </c>
      <c r="N154" s="109">
        <f t="shared" si="14"/>
        <v>9.52</v>
      </c>
      <c r="O154" s="21" t="s">
        <v>624</v>
      </c>
      <c r="P154" s="81"/>
      <c r="Q154" s="5"/>
    </row>
    <row r="155" spans="1:17" customFormat="1" ht="23.25" x14ac:dyDescent="0.2">
      <c r="A155" s="51">
        <v>150</v>
      </c>
      <c r="B155" s="87" t="s">
        <v>23</v>
      </c>
      <c r="C155" s="61" t="s">
        <v>196</v>
      </c>
      <c r="D155" s="53" t="s">
        <v>197</v>
      </c>
      <c r="E155" s="53" t="s">
        <v>198</v>
      </c>
      <c r="F155" s="24" t="s">
        <v>684</v>
      </c>
      <c r="G155" s="54" t="s">
        <v>56</v>
      </c>
      <c r="H155" s="17">
        <v>2</v>
      </c>
      <c r="I155" s="18">
        <v>7.1119999999999992</v>
      </c>
      <c r="J155" s="18">
        <v>0</v>
      </c>
      <c r="K155" s="19">
        <f t="shared" si="11"/>
        <v>7.1119999999999992</v>
      </c>
      <c r="L155" s="19">
        <f t="shared" si="12"/>
        <v>14.223999999999998</v>
      </c>
      <c r="M155" s="19">
        <f t="shared" si="13"/>
        <v>0</v>
      </c>
      <c r="N155" s="109">
        <f t="shared" si="14"/>
        <v>14.223999999999998</v>
      </c>
      <c r="O155" s="21" t="s">
        <v>624</v>
      </c>
      <c r="P155" s="81"/>
      <c r="Q155" s="5"/>
    </row>
    <row r="156" spans="1:17" customFormat="1" ht="23.25" x14ac:dyDescent="0.2">
      <c r="A156" s="51">
        <v>151</v>
      </c>
      <c r="B156" s="87" t="s">
        <v>23</v>
      </c>
      <c r="C156" s="61" t="s">
        <v>196</v>
      </c>
      <c r="D156" s="53" t="s">
        <v>197</v>
      </c>
      <c r="E156" s="53" t="s">
        <v>198</v>
      </c>
      <c r="F156" s="24" t="s">
        <v>685</v>
      </c>
      <c r="G156" s="54" t="s">
        <v>56</v>
      </c>
      <c r="H156" s="17">
        <v>1</v>
      </c>
      <c r="I156" s="18">
        <v>68.263999999999996</v>
      </c>
      <c r="J156" s="18">
        <v>0</v>
      </c>
      <c r="K156" s="19">
        <f t="shared" si="11"/>
        <v>68.263999999999996</v>
      </c>
      <c r="L156" s="19">
        <f t="shared" si="12"/>
        <v>68.263999999999996</v>
      </c>
      <c r="M156" s="19">
        <f t="shared" si="13"/>
        <v>0</v>
      </c>
      <c r="N156" s="109">
        <f t="shared" si="14"/>
        <v>68.263999999999996</v>
      </c>
      <c r="O156" s="21" t="s">
        <v>624</v>
      </c>
      <c r="P156" s="81"/>
      <c r="Q156" s="5"/>
    </row>
    <row r="157" spans="1:17" customFormat="1" ht="23.25" x14ac:dyDescent="0.2">
      <c r="A157" s="51">
        <v>152</v>
      </c>
      <c r="B157" s="87" t="s">
        <v>23</v>
      </c>
      <c r="C157" s="61" t="s">
        <v>196</v>
      </c>
      <c r="D157" s="53" t="s">
        <v>197</v>
      </c>
      <c r="E157" s="53" t="s">
        <v>198</v>
      </c>
      <c r="F157" s="24" t="s">
        <v>686</v>
      </c>
      <c r="G157" s="54" t="s">
        <v>56</v>
      </c>
      <c r="H157" s="17">
        <v>24</v>
      </c>
      <c r="I157" s="18">
        <v>14.587999999999999</v>
      </c>
      <c r="J157" s="18">
        <v>0</v>
      </c>
      <c r="K157" s="19">
        <f t="shared" si="11"/>
        <v>14.587999999999999</v>
      </c>
      <c r="L157" s="19">
        <f t="shared" si="12"/>
        <v>350.11199999999997</v>
      </c>
      <c r="M157" s="19">
        <f t="shared" si="13"/>
        <v>0</v>
      </c>
      <c r="N157" s="109">
        <f t="shared" si="14"/>
        <v>350.11199999999997</v>
      </c>
      <c r="O157" s="21" t="s">
        <v>624</v>
      </c>
      <c r="P157" s="81"/>
      <c r="Q157" s="5"/>
    </row>
    <row r="158" spans="1:17" customFormat="1" ht="23.25" x14ac:dyDescent="0.2">
      <c r="A158" s="51">
        <v>153</v>
      </c>
      <c r="B158" s="87" t="s">
        <v>23</v>
      </c>
      <c r="C158" s="61" t="s">
        <v>196</v>
      </c>
      <c r="D158" s="53" t="s">
        <v>197</v>
      </c>
      <c r="E158" s="53" t="s">
        <v>198</v>
      </c>
      <c r="F158" s="24" t="s">
        <v>687</v>
      </c>
      <c r="G158" s="54" t="s">
        <v>56</v>
      </c>
      <c r="H158" s="17">
        <v>1</v>
      </c>
      <c r="I158" s="18">
        <v>17.233999999999998</v>
      </c>
      <c r="J158" s="18">
        <v>0</v>
      </c>
      <c r="K158" s="19">
        <f t="shared" si="11"/>
        <v>17.233999999999998</v>
      </c>
      <c r="L158" s="19">
        <f t="shared" si="12"/>
        <v>17.233999999999998</v>
      </c>
      <c r="M158" s="19">
        <f t="shared" si="13"/>
        <v>0</v>
      </c>
      <c r="N158" s="109">
        <f t="shared" si="14"/>
        <v>17.233999999999998</v>
      </c>
      <c r="O158" s="21" t="s">
        <v>624</v>
      </c>
      <c r="P158" s="81"/>
      <c r="Q158" s="5"/>
    </row>
    <row r="159" spans="1:17" customFormat="1" ht="23.25" x14ac:dyDescent="0.2">
      <c r="A159" s="51">
        <v>154</v>
      </c>
      <c r="B159" s="87" t="s">
        <v>23</v>
      </c>
      <c r="C159" s="61" t="s">
        <v>196</v>
      </c>
      <c r="D159" s="53" t="s">
        <v>197</v>
      </c>
      <c r="E159" s="53" t="s">
        <v>198</v>
      </c>
      <c r="F159" s="24" t="s">
        <v>688</v>
      </c>
      <c r="G159" s="54" t="s">
        <v>56</v>
      </c>
      <c r="H159" s="17">
        <v>4</v>
      </c>
      <c r="I159" s="18">
        <v>12.6</v>
      </c>
      <c r="J159" s="18">
        <v>0</v>
      </c>
      <c r="K159" s="19">
        <f t="shared" si="11"/>
        <v>12.6</v>
      </c>
      <c r="L159" s="19">
        <f t="shared" si="12"/>
        <v>50.4</v>
      </c>
      <c r="M159" s="19">
        <f t="shared" si="13"/>
        <v>0</v>
      </c>
      <c r="N159" s="109">
        <f t="shared" si="14"/>
        <v>50.4</v>
      </c>
      <c r="O159" s="21" t="s">
        <v>632</v>
      </c>
      <c r="P159" s="81"/>
      <c r="Q159" s="5"/>
    </row>
    <row r="160" spans="1:17" customFormat="1" ht="23.25" x14ac:dyDescent="0.2">
      <c r="A160" s="51">
        <v>155</v>
      </c>
      <c r="B160" s="87" t="s">
        <v>23</v>
      </c>
      <c r="C160" s="61" t="s">
        <v>196</v>
      </c>
      <c r="D160" s="53" t="s">
        <v>197</v>
      </c>
      <c r="E160" s="53" t="s">
        <v>198</v>
      </c>
      <c r="F160" s="24" t="s">
        <v>689</v>
      </c>
      <c r="G160" s="54" t="s">
        <v>56</v>
      </c>
      <c r="H160" s="17">
        <v>27</v>
      </c>
      <c r="I160" s="18">
        <v>3.1360000000000001</v>
      </c>
      <c r="J160" s="18">
        <v>0</v>
      </c>
      <c r="K160" s="19">
        <f t="shared" si="11"/>
        <v>3.1360000000000001</v>
      </c>
      <c r="L160" s="19">
        <f t="shared" si="12"/>
        <v>84.671999999999997</v>
      </c>
      <c r="M160" s="19">
        <f t="shared" si="13"/>
        <v>0</v>
      </c>
      <c r="N160" s="109">
        <f t="shared" si="14"/>
        <v>84.671999999999997</v>
      </c>
      <c r="O160" s="21" t="s">
        <v>632</v>
      </c>
      <c r="P160" s="81"/>
      <c r="Q160" s="5"/>
    </row>
    <row r="161" spans="1:17" customFormat="1" ht="23.25" x14ac:dyDescent="0.2">
      <c r="A161" s="51">
        <v>156</v>
      </c>
      <c r="B161" s="87" t="s">
        <v>23</v>
      </c>
      <c r="C161" s="61" t="s">
        <v>196</v>
      </c>
      <c r="D161" s="53" t="s">
        <v>197</v>
      </c>
      <c r="E161" s="53" t="s">
        <v>198</v>
      </c>
      <c r="F161" s="24" t="s">
        <v>690</v>
      </c>
      <c r="G161" s="54" t="s">
        <v>65</v>
      </c>
      <c r="H161" s="17">
        <v>36</v>
      </c>
      <c r="I161" s="18">
        <v>20.28</v>
      </c>
      <c r="J161" s="18">
        <v>75.12</v>
      </c>
      <c r="K161" s="19">
        <f t="shared" si="11"/>
        <v>95.4</v>
      </c>
      <c r="L161" s="19">
        <f t="shared" si="12"/>
        <v>730.08</v>
      </c>
      <c r="M161" s="19">
        <f t="shared" si="13"/>
        <v>2704.32</v>
      </c>
      <c r="N161" s="109">
        <f t="shared" si="14"/>
        <v>3434.4</v>
      </c>
      <c r="O161" s="21" t="s">
        <v>624</v>
      </c>
      <c r="P161" s="81"/>
      <c r="Q161" s="5"/>
    </row>
    <row r="162" spans="1:17" customFormat="1" ht="23.25" x14ac:dyDescent="0.2">
      <c r="A162" s="51">
        <v>157</v>
      </c>
      <c r="B162" s="87" t="s">
        <v>23</v>
      </c>
      <c r="C162" s="61" t="s">
        <v>196</v>
      </c>
      <c r="D162" s="53" t="s">
        <v>197</v>
      </c>
      <c r="E162" s="53" t="s">
        <v>198</v>
      </c>
      <c r="F162" s="24" t="s">
        <v>691</v>
      </c>
      <c r="G162" s="54" t="s">
        <v>65</v>
      </c>
      <c r="H162" s="17">
        <v>6</v>
      </c>
      <c r="I162" s="18">
        <v>22.32</v>
      </c>
      <c r="J162" s="18">
        <v>63.92</v>
      </c>
      <c r="K162" s="19">
        <f t="shared" si="11"/>
        <v>86.240000000000009</v>
      </c>
      <c r="L162" s="19">
        <f t="shared" si="12"/>
        <v>133.92000000000002</v>
      </c>
      <c r="M162" s="19">
        <f t="shared" si="13"/>
        <v>383.52</v>
      </c>
      <c r="N162" s="109">
        <f t="shared" si="14"/>
        <v>517.44000000000005</v>
      </c>
      <c r="O162" s="21" t="s">
        <v>624</v>
      </c>
      <c r="P162" s="81"/>
      <c r="Q162" s="5"/>
    </row>
    <row r="163" spans="1:17" customFormat="1" ht="23.25" x14ac:dyDescent="0.2">
      <c r="A163" s="51">
        <v>158</v>
      </c>
      <c r="B163" s="87" t="s">
        <v>23</v>
      </c>
      <c r="C163" s="61" t="s">
        <v>196</v>
      </c>
      <c r="D163" s="53" t="s">
        <v>197</v>
      </c>
      <c r="E163" s="53" t="s">
        <v>198</v>
      </c>
      <c r="F163" s="24" t="s">
        <v>692</v>
      </c>
      <c r="G163" s="54" t="s">
        <v>65</v>
      </c>
      <c r="H163" s="17">
        <v>102</v>
      </c>
      <c r="I163" s="18">
        <v>13.51</v>
      </c>
      <c r="J163" s="18">
        <v>56.92</v>
      </c>
      <c r="K163" s="19">
        <f t="shared" si="11"/>
        <v>70.430000000000007</v>
      </c>
      <c r="L163" s="19">
        <f t="shared" si="12"/>
        <v>1378.02</v>
      </c>
      <c r="M163" s="19">
        <f t="shared" si="13"/>
        <v>5805.84</v>
      </c>
      <c r="N163" s="109">
        <f t="shared" si="14"/>
        <v>7183.8600000000006</v>
      </c>
      <c r="O163" s="21" t="s">
        <v>624</v>
      </c>
      <c r="P163" s="81"/>
      <c r="Q163" s="5"/>
    </row>
    <row r="164" spans="1:17" customFormat="1" ht="23.25" x14ac:dyDescent="0.2">
      <c r="A164" s="51">
        <v>159</v>
      </c>
      <c r="B164" s="87" t="s">
        <v>23</v>
      </c>
      <c r="C164" s="61" t="s">
        <v>196</v>
      </c>
      <c r="D164" s="53" t="s">
        <v>197</v>
      </c>
      <c r="E164" s="53" t="s">
        <v>198</v>
      </c>
      <c r="F164" s="24" t="s">
        <v>693</v>
      </c>
      <c r="G164" s="54" t="s">
        <v>65</v>
      </c>
      <c r="H164" s="17">
        <v>30</v>
      </c>
      <c r="I164" s="18">
        <v>9.91</v>
      </c>
      <c r="J164" s="18">
        <v>56.92</v>
      </c>
      <c r="K164" s="19">
        <f t="shared" si="11"/>
        <v>66.83</v>
      </c>
      <c r="L164" s="19">
        <f t="shared" si="12"/>
        <v>297.3</v>
      </c>
      <c r="M164" s="19">
        <f t="shared" si="13"/>
        <v>1707.6000000000001</v>
      </c>
      <c r="N164" s="109">
        <f t="shared" si="14"/>
        <v>2004.8999999999999</v>
      </c>
      <c r="O164" s="21" t="s">
        <v>624</v>
      </c>
      <c r="P164" s="81"/>
      <c r="Q164" s="5"/>
    </row>
    <row r="165" spans="1:17" customFormat="1" ht="23.25" x14ac:dyDescent="0.2">
      <c r="A165" s="51">
        <v>160</v>
      </c>
      <c r="B165" s="87" t="s">
        <v>23</v>
      </c>
      <c r="C165" s="61" t="s">
        <v>196</v>
      </c>
      <c r="D165" s="53" t="s">
        <v>197</v>
      </c>
      <c r="E165" s="53" t="s">
        <v>198</v>
      </c>
      <c r="F165" s="24" t="s">
        <v>694</v>
      </c>
      <c r="G165" s="54" t="s">
        <v>56</v>
      </c>
      <c r="H165" s="17">
        <v>64</v>
      </c>
      <c r="I165" s="18">
        <v>160.85999999999999</v>
      </c>
      <c r="J165" s="18">
        <v>0</v>
      </c>
      <c r="K165" s="19">
        <f t="shared" si="11"/>
        <v>160.85999999999999</v>
      </c>
      <c r="L165" s="19">
        <f t="shared" si="12"/>
        <v>10295.039999999999</v>
      </c>
      <c r="M165" s="19">
        <f t="shared" si="13"/>
        <v>0</v>
      </c>
      <c r="N165" s="109">
        <f t="shared" si="14"/>
        <v>10295.039999999999</v>
      </c>
      <c r="O165" s="21" t="s">
        <v>624</v>
      </c>
      <c r="P165" s="81"/>
      <c r="Q165" s="5"/>
    </row>
    <row r="166" spans="1:17" customFormat="1" ht="23.25" x14ac:dyDescent="0.2">
      <c r="A166" s="51">
        <v>161</v>
      </c>
      <c r="B166" s="87" t="s">
        <v>23</v>
      </c>
      <c r="C166" s="61" t="s">
        <v>196</v>
      </c>
      <c r="D166" s="53" t="s">
        <v>197</v>
      </c>
      <c r="E166" s="53" t="s">
        <v>198</v>
      </c>
      <c r="F166" s="24" t="s">
        <v>695</v>
      </c>
      <c r="G166" s="54" t="s">
        <v>56</v>
      </c>
      <c r="H166" s="17">
        <v>15</v>
      </c>
      <c r="I166" s="18">
        <v>138.13800000000001</v>
      </c>
      <c r="J166" s="18">
        <v>0</v>
      </c>
      <c r="K166" s="19">
        <f t="shared" si="11"/>
        <v>138.13800000000001</v>
      </c>
      <c r="L166" s="19">
        <f t="shared" si="12"/>
        <v>2072.0700000000002</v>
      </c>
      <c r="M166" s="19">
        <f t="shared" si="13"/>
        <v>0</v>
      </c>
      <c r="N166" s="109">
        <f t="shared" si="14"/>
        <v>2072.0700000000002</v>
      </c>
      <c r="O166" s="21" t="s">
        <v>624</v>
      </c>
      <c r="P166" s="81"/>
      <c r="Q166" s="5"/>
    </row>
    <row r="167" spans="1:17" customFormat="1" ht="23.25" x14ac:dyDescent="0.2">
      <c r="A167" s="51">
        <v>162</v>
      </c>
      <c r="B167" s="87" t="s">
        <v>23</v>
      </c>
      <c r="C167" s="61" t="s">
        <v>196</v>
      </c>
      <c r="D167" s="53" t="s">
        <v>197</v>
      </c>
      <c r="E167" s="53" t="s">
        <v>198</v>
      </c>
      <c r="F167" s="24" t="s">
        <v>696</v>
      </c>
      <c r="G167" s="54" t="s">
        <v>56</v>
      </c>
      <c r="H167" s="17">
        <v>15</v>
      </c>
      <c r="I167" s="18">
        <v>49</v>
      </c>
      <c r="J167" s="18">
        <v>0</v>
      </c>
      <c r="K167" s="19">
        <f t="shared" si="11"/>
        <v>49</v>
      </c>
      <c r="L167" s="19">
        <f t="shared" si="12"/>
        <v>735</v>
      </c>
      <c r="M167" s="19">
        <f t="shared" si="13"/>
        <v>0</v>
      </c>
      <c r="N167" s="109">
        <f t="shared" si="14"/>
        <v>735</v>
      </c>
      <c r="O167" s="21" t="s">
        <v>624</v>
      </c>
      <c r="P167" s="81"/>
      <c r="Q167" s="5"/>
    </row>
    <row r="168" spans="1:17" customFormat="1" ht="23.25" x14ac:dyDescent="0.2">
      <c r="A168" s="51">
        <v>163</v>
      </c>
      <c r="B168" s="87" t="s">
        <v>23</v>
      </c>
      <c r="C168" s="61" t="s">
        <v>196</v>
      </c>
      <c r="D168" s="53" t="s">
        <v>197</v>
      </c>
      <c r="E168" s="53" t="s">
        <v>198</v>
      </c>
      <c r="F168" s="24" t="s">
        <v>697</v>
      </c>
      <c r="G168" s="54" t="s">
        <v>56</v>
      </c>
      <c r="H168" s="17">
        <v>53</v>
      </c>
      <c r="I168" s="18">
        <v>32.199999999999996</v>
      </c>
      <c r="J168" s="18">
        <v>0</v>
      </c>
      <c r="K168" s="19">
        <f t="shared" si="11"/>
        <v>32.199999999999996</v>
      </c>
      <c r="L168" s="19">
        <f t="shared" si="12"/>
        <v>1706.5999999999997</v>
      </c>
      <c r="M168" s="19">
        <f t="shared" si="13"/>
        <v>0</v>
      </c>
      <c r="N168" s="109">
        <f t="shared" si="14"/>
        <v>1706.5999999999997</v>
      </c>
      <c r="O168" s="21" t="s">
        <v>624</v>
      </c>
      <c r="P168" s="81"/>
      <c r="Q168" s="5"/>
    </row>
    <row r="169" spans="1:17" customFormat="1" ht="150" x14ac:dyDescent="0.2">
      <c r="A169" s="51">
        <v>164</v>
      </c>
      <c r="B169" s="87" t="s">
        <v>23</v>
      </c>
      <c r="C169" s="61" t="s">
        <v>196</v>
      </c>
      <c r="D169" s="53" t="s">
        <v>197</v>
      </c>
      <c r="E169" s="53" t="s">
        <v>198</v>
      </c>
      <c r="F169" s="24" t="s">
        <v>883</v>
      </c>
      <c r="G169" s="54" t="s">
        <v>56</v>
      </c>
      <c r="H169" s="17">
        <v>64</v>
      </c>
      <c r="I169" s="18">
        <v>179.9</v>
      </c>
      <c r="J169" s="18">
        <v>35</v>
      </c>
      <c r="K169" s="19">
        <f t="shared" si="11"/>
        <v>214.9</v>
      </c>
      <c r="L169" s="19">
        <f t="shared" si="12"/>
        <v>11513.6</v>
      </c>
      <c r="M169" s="19">
        <f t="shared" si="13"/>
        <v>2240</v>
      </c>
      <c r="N169" s="109">
        <f t="shared" si="14"/>
        <v>13753.6</v>
      </c>
      <c r="O169" s="21" t="s">
        <v>882</v>
      </c>
      <c r="P169" s="81"/>
      <c r="Q169" s="5"/>
    </row>
    <row r="170" spans="1:17" customFormat="1" ht="150" x14ac:dyDescent="0.2">
      <c r="A170" s="51">
        <v>165</v>
      </c>
      <c r="B170" s="87" t="s">
        <v>23</v>
      </c>
      <c r="C170" s="61" t="s">
        <v>196</v>
      </c>
      <c r="D170" s="53" t="s">
        <v>197</v>
      </c>
      <c r="E170" s="53" t="s">
        <v>198</v>
      </c>
      <c r="F170" s="24" t="s">
        <v>884</v>
      </c>
      <c r="G170" s="54" t="s">
        <v>56</v>
      </c>
      <c r="H170" s="17">
        <v>15</v>
      </c>
      <c r="I170" s="18">
        <v>215.6</v>
      </c>
      <c r="J170" s="18">
        <v>35</v>
      </c>
      <c r="K170" s="19">
        <f t="shared" si="11"/>
        <v>250.6</v>
      </c>
      <c r="L170" s="19">
        <f t="shared" si="12"/>
        <v>3234</v>
      </c>
      <c r="M170" s="19">
        <f t="shared" si="13"/>
        <v>525</v>
      </c>
      <c r="N170" s="109">
        <f t="shared" si="14"/>
        <v>3759</v>
      </c>
      <c r="O170" s="21" t="s">
        <v>882</v>
      </c>
      <c r="P170" s="81"/>
      <c r="Q170" s="5"/>
    </row>
    <row r="171" spans="1:17" customFormat="1" ht="23.25" x14ac:dyDescent="0.2">
      <c r="A171" s="51">
        <v>166</v>
      </c>
      <c r="B171" s="87" t="s">
        <v>23</v>
      </c>
      <c r="C171" s="61" t="s">
        <v>196</v>
      </c>
      <c r="D171" s="53" t="s">
        <v>197</v>
      </c>
      <c r="E171" s="53" t="s">
        <v>198</v>
      </c>
      <c r="F171" s="24" t="s">
        <v>698</v>
      </c>
      <c r="G171" s="54" t="s">
        <v>56</v>
      </c>
      <c r="H171" s="17">
        <v>21</v>
      </c>
      <c r="I171" s="18">
        <v>420.77</v>
      </c>
      <c r="J171" s="18">
        <v>444.47</v>
      </c>
      <c r="K171" s="19">
        <f t="shared" si="11"/>
        <v>865.24</v>
      </c>
      <c r="L171" s="19">
        <f t="shared" si="12"/>
        <v>8836.17</v>
      </c>
      <c r="M171" s="19">
        <f t="shared" si="13"/>
        <v>9333.8700000000008</v>
      </c>
      <c r="N171" s="109">
        <f t="shared" si="14"/>
        <v>18170.04</v>
      </c>
      <c r="O171" s="21" t="s">
        <v>625</v>
      </c>
      <c r="P171" s="81"/>
      <c r="Q171" s="5"/>
    </row>
    <row r="172" spans="1:17" customFormat="1" ht="30" x14ac:dyDescent="0.2">
      <c r="A172" s="51">
        <v>167</v>
      </c>
      <c r="B172" s="87" t="s">
        <v>23</v>
      </c>
      <c r="C172" s="61" t="s">
        <v>196</v>
      </c>
      <c r="D172" s="53" t="s">
        <v>197</v>
      </c>
      <c r="E172" s="53" t="s">
        <v>198</v>
      </c>
      <c r="F172" s="24" t="s">
        <v>699</v>
      </c>
      <c r="G172" s="54" t="s">
        <v>56</v>
      </c>
      <c r="H172" s="17">
        <v>1</v>
      </c>
      <c r="I172" s="18">
        <v>560</v>
      </c>
      <c r="J172" s="18">
        <v>230</v>
      </c>
      <c r="K172" s="19">
        <f t="shared" si="11"/>
        <v>790</v>
      </c>
      <c r="L172" s="19">
        <f t="shared" si="12"/>
        <v>560</v>
      </c>
      <c r="M172" s="19">
        <f t="shared" si="13"/>
        <v>230</v>
      </c>
      <c r="N172" s="109">
        <f t="shared" si="14"/>
        <v>790</v>
      </c>
      <c r="O172" s="21" t="s">
        <v>633</v>
      </c>
      <c r="P172" s="81"/>
      <c r="Q172" s="5"/>
    </row>
    <row r="173" spans="1:17" customFormat="1" ht="30" x14ac:dyDescent="0.2">
      <c r="A173" s="51">
        <v>168</v>
      </c>
      <c r="B173" s="87" t="s">
        <v>23</v>
      </c>
      <c r="C173" s="61" t="s">
        <v>196</v>
      </c>
      <c r="D173" s="53" t="s">
        <v>197</v>
      </c>
      <c r="E173" s="53" t="s">
        <v>198</v>
      </c>
      <c r="F173" s="24" t="s">
        <v>690</v>
      </c>
      <c r="G173" s="54" t="s">
        <v>65</v>
      </c>
      <c r="H173" s="17">
        <v>3</v>
      </c>
      <c r="I173" s="18">
        <v>20.28</v>
      </c>
      <c r="J173" s="18">
        <v>75.12</v>
      </c>
      <c r="K173" s="19">
        <f t="shared" si="11"/>
        <v>95.4</v>
      </c>
      <c r="L173" s="19">
        <f t="shared" si="12"/>
        <v>60.84</v>
      </c>
      <c r="M173" s="19">
        <f t="shared" si="13"/>
        <v>225.36</v>
      </c>
      <c r="N173" s="109">
        <f t="shared" si="14"/>
        <v>286.20000000000005</v>
      </c>
      <c r="O173" s="21" t="s">
        <v>633</v>
      </c>
      <c r="P173" s="81"/>
      <c r="Q173" s="5"/>
    </row>
    <row r="174" spans="1:17" customFormat="1" ht="30" x14ac:dyDescent="0.2">
      <c r="A174" s="51">
        <v>169</v>
      </c>
      <c r="B174" s="87" t="s">
        <v>23</v>
      </c>
      <c r="C174" s="61" t="s">
        <v>196</v>
      </c>
      <c r="D174" s="53" t="s">
        <v>197</v>
      </c>
      <c r="E174" s="53" t="s">
        <v>198</v>
      </c>
      <c r="F174" s="24" t="s">
        <v>700</v>
      </c>
      <c r="G174" s="54" t="s">
        <v>65</v>
      </c>
      <c r="H174" s="17">
        <v>152</v>
      </c>
      <c r="I174" s="18">
        <v>113.66</v>
      </c>
      <c r="J174" s="18">
        <v>84.4</v>
      </c>
      <c r="K174" s="19">
        <f t="shared" si="11"/>
        <v>198.06</v>
      </c>
      <c r="L174" s="19">
        <f t="shared" si="12"/>
        <v>17276.32</v>
      </c>
      <c r="M174" s="19">
        <f t="shared" si="13"/>
        <v>12828.800000000001</v>
      </c>
      <c r="N174" s="109">
        <f t="shared" si="14"/>
        <v>30105.119999999999</v>
      </c>
      <c r="O174" s="21" t="s">
        <v>633</v>
      </c>
      <c r="P174" s="81"/>
      <c r="Q174" s="5"/>
    </row>
    <row r="175" spans="1:17" customFormat="1" ht="23.25" x14ac:dyDescent="0.2">
      <c r="A175" s="51">
        <v>170</v>
      </c>
      <c r="B175" s="87" t="s">
        <v>23</v>
      </c>
      <c r="C175" s="61" t="s">
        <v>196</v>
      </c>
      <c r="D175" s="53" t="s">
        <v>197</v>
      </c>
      <c r="E175" s="53" t="s">
        <v>200</v>
      </c>
      <c r="F175" s="24" t="s">
        <v>701</v>
      </c>
      <c r="G175" s="54" t="s">
        <v>56</v>
      </c>
      <c r="H175" s="17">
        <v>82</v>
      </c>
      <c r="I175" s="18">
        <v>1.022</v>
      </c>
      <c r="J175" s="18">
        <v>0</v>
      </c>
      <c r="K175" s="19">
        <f t="shared" si="11"/>
        <v>1.022</v>
      </c>
      <c r="L175" s="19">
        <f t="shared" si="12"/>
        <v>83.804000000000002</v>
      </c>
      <c r="M175" s="19">
        <f t="shared" si="13"/>
        <v>0</v>
      </c>
      <c r="N175" s="109">
        <f t="shared" si="14"/>
        <v>83.804000000000002</v>
      </c>
      <c r="O175" s="21" t="s">
        <v>201</v>
      </c>
      <c r="P175" s="81"/>
      <c r="Q175" s="5"/>
    </row>
    <row r="176" spans="1:17" customFormat="1" ht="23.25" x14ac:dyDescent="0.2">
      <c r="A176" s="51">
        <v>171</v>
      </c>
      <c r="B176" s="87" t="s">
        <v>23</v>
      </c>
      <c r="C176" s="61" t="s">
        <v>196</v>
      </c>
      <c r="D176" s="53" t="s">
        <v>197</v>
      </c>
      <c r="E176" s="53" t="s">
        <v>200</v>
      </c>
      <c r="F176" s="24" t="s">
        <v>702</v>
      </c>
      <c r="G176" s="54" t="s">
        <v>56</v>
      </c>
      <c r="H176" s="17">
        <v>81</v>
      </c>
      <c r="I176" s="18">
        <v>0.81199999999999994</v>
      </c>
      <c r="J176" s="18">
        <v>0</v>
      </c>
      <c r="K176" s="19">
        <f t="shared" si="11"/>
        <v>0.81199999999999994</v>
      </c>
      <c r="L176" s="19">
        <f t="shared" si="12"/>
        <v>65.771999999999991</v>
      </c>
      <c r="M176" s="19">
        <f t="shared" si="13"/>
        <v>0</v>
      </c>
      <c r="N176" s="109">
        <f t="shared" si="14"/>
        <v>65.771999999999991</v>
      </c>
      <c r="O176" s="21" t="s">
        <v>201</v>
      </c>
      <c r="P176" s="81"/>
      <c r="Q176" s="5"/>
    </row>
    <row r="177" spans="1:17" customFormat="1" ht="23.25" x14ac:dyDescent="0.2">
      <c r="A177" s="51">
        <v>172</v>
      </c>
      <c r="B177" s="87" t="s">
        <v>23</v>
      </c>
      <c r="C177" s="61" t="s">
        <v>196</v>
      </c>
      <c r="D177" s="53" t="s">
        <v>197</v>
      </c>
      <c r="E177" s="53" t="s">
        <v>200</v>
      </c>
      <c r="F177" s="24" t="s">
        <v>703</v>
      </c>
      <c r="G177" s="54" t="s">
        <v>56</v>
      </c>
      <c r="H177" s="17">
        <v>72</v>
      </c>
      <c r="I177" s="18">
        <v>6.3279999999999994</v>
      </c>
      <c r="J177" s="18">
        <v>0</v>
      </c>
      <c r="K177" s="19">
        <f t="shared" si="11"/>
        <v>6.3279999999999994</v>
      </c>
      <c r="L177" s="19">
        <f t="shared" si="12"/>
        <v>455.61599999999999</v>
      </c>
      <c r="M177" s="19">
        <f t="shared" si="13"/>
        <v>0</v>
      </c>
      <c r="N177" s="109">
        <f t="shared" si="14"/>
        <v>455.61599999999999</v>
      </c>
      <c r="O177" s="21" t="s">
        <v>201</v>
      </c>
      <c r="P177" s="81"/>
      <c r="Q177" s="5"/>
    </row>
    <row r="178" spans="1:17" customFormat="1" ht="23.25" x14ac:dyDescent="0.2">
      <c r="A178" s="51">
        <v>173</v>
      </c>
      <c r="B178" s="87" t="s">
        <v>23</v>
      </c>
      <c r="C178" s="61" t="s">
        <v>196</v>
      </c>
      <c r="D178" s="53" t="s">
        <v>197</v>
      </c>
      <c r="E178" s="53" t="s">
        <v>200</v>
      </c>
      <c r="F178" s="24" t="s">
        <v>704</v>
      </c>
      <c r="G178" s="54" t="s">
        <v>56</v>
      </c>
      <c r="H178" s="17">
        <v>52</v>
      </c>
      <c r="I178" s="18">
        <v>1.4</v>
      </c>
      <c r="J178" s="18">
        <v>0</v>
      </c>
      <c r="K178" s="19">
        <f t="shared" si="11"/>
        <v>1.4</v>
      </c>
      <c r="L178" s="19">
        <f t="shared" si="12"/>
        <v>72.8</v>
      </c>
      <c r="M178" s="19">
        <f t="shared" si="13"/>
        <v>0</v>
      </c>
      <c r="N178" s="109">
        <f t="shared" si="14"/>
        <v>72.8</v>
      </c>
      <c r="O178" s="21" t="s">
        <v>201</v>
      </c>
      <c r="P178" s="81"/>
      <c r="Q178" s="5"/>
    </row>
    <row r="179" spans="1:17" customFormat="1" ht="23.25" x14ac:dyDescent="0.2">
      <c r="A179" s="51">
        <v>174</v>
      </c>
      <c r="B179" s="87" t="s">
        <v>23</v>
      </c>
      <c r="C179" s="61" t="s">
        <v>196</v>
      </c>
      <c r="D179" s="53" t="s">
        <v>197</v>
      </c>
      <c r="E179" s="53" t="s">
        <v>200</v>
      </c>
      <c r="F179" s="24" t="s">
        <v>705</v>
      </c>
      <c r="G179" s="54" t="s">
        <v>56</v>
      </c>
      <c r="H179" s="17">
        <v>1</v>
      </c>
      <c r="I179" s="18">
        <v>10.975999999999999</v>
      </c>
      <c r="J179" s="18">
        <v>0</v>
      </c>
      <c r="K179" s="19">
        <f t="shared" si="11"/>
        <v>10.975999999999999</v>
      </c>
      <c r="L179" s="19">
        <f t="shared" si="12"/>
        <v>10.975999999999999</v>
      </c>
      <c r="M179" s="19">
        <f t="shared" si="13"/>
        <v>0</v>
      </c>
      <c r="N179" s="109">
        <f t="shared" si="14"/>
        <v>10.975999999999999</v>
      </c>
      <c r="O179" s="21" t="s">
        <v>201</v>
      </c>
      <c r="P179" s="81"/>
      <c r="Q179" s="5"/>
    </row>
    <row r="180" spans="1:17" customFormat="1" ht="23.25" x14ac:dyDescent="0.2">
      <c r="A180" s="51">
        <v>175</v>
      </c>
      <c r="B180" s="87" t="s">
        <v>23</v>
      </c>
      <c r="C180" s="61" t="s">
        <v>196</v>
      </c>
      <c r="D180" s="53" t="s">
        <v>197</v>
      </c>
      <c r="E180" s="53" t="s">
        <v>200</v>
      </c>
      <c r="F180" s="24" t="s">
        <v>706</v>
      </c>
      <c r="G180" s="54" t="s">
        <v>56</v>
      </c>
      <c r="H180" s="17">
        <v>1</v>
      </c>
      <c r="I180" s="18">
        <v>6.8040000000000003</v>
      </c>
      <c r="J180" s="18">
        <v>0</v>
      </c>
      <c r="K180" s="19">
        <f t="shared" si="11"/>
        <v>6.8040000000000003</v>
      </c>
      <c r="L180" s="19">
        <f t="shared" si="12"/>
        <v>6.8040000000000003</v>
      </c>
      <c r="M180" s="19">
        <f t="shared" si="13"/>
        <v>0</v>
      </c>
      <c r="N180" s="109">
        <f t="shared" si="14"/>
        <v>6.8040000000000003</v>
      </c>
      <c r="O180" s="21" t="s">
        <v>201</v>
      </c>
      <c r="P180" s="81"/>
      <c r="Q180" s="5"/>
    </row>
    <row r="181" spans="1:17" customFormat="1" ht="23.25" x14ac:dyDescent="0.2">
      <c r="A181" s="51">
        <v>176</v>
      </c>
      <c r="B181" s="87" t="s">
        <v>23</v>
      </c>
      <c r="C181" s="61" t="s">
        <v>196</v>
      </c>
      <c r="D181" s="53" t="s">
        <v>197</v>
      </c>
      <c r="E181" s="53" t="s">
        <v>200</v>
      </c>
      <c r="F181" s="24" t="s">
        <v>707</v>
      </c>
      <c r="G181" s="54" t="s">
        <v>65</v>
      </c>
      <c r="H181" s="17">
        <v>144</v>
      </c>
      <c r="I181" s="18">
        <v>4.91</v>
      </c>
      <c r="J181" s="18">
        <v>52.72</v>
      </c>
      <c r="K181" s="19">
        <f t="shared" si="11"/>
        <v>57.629999999999995</v>
      </c>
      <c r="L181" s="19">
        <f t="shared" si="12"/>
        <v>707.04</v>
      </c>
      <c r="M181" s="19">
        <f t="shared" si="13"/>
        <v>7591.68</v>
      </c>
      <c r="N181" s="109">
        <f t="shared" si="14"/>
        <v>8298.7199999999993</v>
      </c>
      <c r="O181" s="21" t="s">
        <v>201</v>
      </c>
      <c r="P181" s="81"/>
      <c r="Q181" s="5"/>
    </row>
    <row r="182" spans="1:17" customFormat="1" ht="23.25" x14ac:dyDescent="0.2">
      <c r="A182" s="51">
        <v>177</v>
      </c>
      <c r="B182" s="87" t="s">
        <v>23</v>
      </c>
      <c r="C182" s="61" t="s">
        <v>196</v>
      </c>
      <c r="D182" s="53" t="s">
        <v>197</v>
      </c>
      <c r="E182" s="53" t="s">
        <v>202</v>
      </c>
      <c r="F182" s="24" t="s">
        <v>708</v>
      </c>
      <c r="G182" s="54" t="s">
        <v>56</v>
      </c>
      <c r="H182" s="17">
        <v>21</v>
      </c>
      <c r="I182" s="18">
        <v>21.013999999999999</v>
      </c>
      <c r="J182" s="18">
        <v>0</v>
      </c>
      <c r="K182" s="19">
        <f t="shared" si="11"/>
        <v>21.013999999999999</v>
      </c>
      <c r="L182" s="19">
        <f t="shared" si="12"/>
        <v>441.29399999999998</v>
      </c>
      <c r="M182" s="19">
        <f t="shared" si="13"/>
        <v>0</v>
      </c>
      <c r="N182" s="109">
        <f t="shared" si="14"/>
        <v>441.29399999999998</v>
      </c>
      <c r="O182" s="21" t="s">
        <v>201</v>
      </c>
      <c r="P182" s="81"/>
      <c r="Q182" s="5"/>
    </row>
    <row r="183" spans="1:17" customFormat="1" ht="23.25" x14ac:dyDescent="0.2">
      <c r="A183" s="51">
        <v>178</v>
      </c>
      <c r="B183" s="87" t="s">
        <v>23</v>
      </c>
      <c r="C183" s="61" t="s">
        <v>196</v>
      </c>
      <c r="D183" s="53" t="s">
        <v>197</v>
      </c>
      <c r="E183" s="53" t="s">
        <v>202</v>
      </c>
      <c r="F183" s="24" t="s">
        <v>709</v>
      </c>
      <c r="G183" s="54" t="s">
        <v>56</v>
      </c>
      <c r="H183" s="17">
        <v>21</v>
      </c>
      <c r="I183" s="18">
        <v>2.8139999999999996</v>
      </c>
      <c r="J183" s="18">
        <v>0</v>
      </c>
      <c r="K183" s="19">
        <f t="shared" si="11"/>
        <v>2.8139999999999996</v>
      </c>
      <c r="L183" s="19">
        <f t="shared" si="12"/>
        <v>59.093999999999994</v>
      </c>
      <c r="M183" s="19">
        <f t="shared" si="13"/>
        <v>0</v>
      </c>
      <c r="N183" s="109">
        <f t="shared" si="14"/>
        <v>59.093999999999994</v>
      </c>
      <c r="O183" s="21" t="s">
        <v>201</v>
      </c>
      <c r="P183" s="81"/>
      <c r="Q183" s="5"/>
    </row>
    <row r="184" spans="1:17" customFormat="1" ht="23.25" x14ac:dyDescent="0.2">
      <c r="A184" s="51">
        <v>179</v>
      </c>
      <c r="B184" s="87" t="s">
        <v>23</v>
      </c>
      <c r="C184" s="61" t="s">
        <v>196</v>
      </c>
      <c r="D184" s="53" t="s">
        <v>197</v>
      </c>
      <c r="E184" s="53" t="s">
        <v>202</v>
      </c>
      <c r="F184" s="24" t="s">
        <v>710</v>
      </c>
      <c r="G184" s="54" t="s">
        <v>56</v>
      </c>
      <c r="H184" s="17">
        <v>21</v>
      </c>
      <c r="I184" s="18">
        <v>6.3279999999999994</v>
      </c>
      <c r="J184" s="18">
        <v>0</v>
      </c>
      <c r="K184" s="19">
        <f t="shared" si="11"/>
        <v>6.3279999999999994</v>
      </c>
      <c r="L184" s="19">
        <f t="shared" si="12"/>
        <v>132.88799999999998</v>
      </c>
      <c r="M184" s="19">
        <f t="shared" si="13"/>
        <v>0</v>
      </c>
      <c r="N184" s="109">
        <f t="shared" si="14"/>
        <v>132.88799999999998</v>
      </c>
      <c r="O184" s="21" t="s">
        <v>201</v>
      </c>
      <c r="P184" s="81"/>
      <c r="Q184" s="5"/>
    </row>
    <row r="185" spans="1:17" customFormat="1" ht="23.25" x14ac:dyDescent="0.2">
      <c r="A185" s="51">
        <v>180</v>
      </c>
      <c r="B185" s="87" t="s">
        <v>23</v>
      </c>
      <c r="C185" s="61" t="s">
        <v>196</v>
      </c>
      <c r="D185" s="53" t="s">
        <v>197</v>
      </c>
      <c r="E185" s="53" t="s">
        <v>202</v>
      </c>
      <c r="F185" s="24" t="s">
        <v>711</v>
      </c>
      <c r="G185" s="54" t="s">
        <v>56</v>
      </c>
      <c r="H185" s="17">
        <v>21</v>
      </c>
      <c r="I185" s="18">
        <v>140.96599999999998</v>
      </c>
      <c r="J185" s="18">
        <v>0</v>
      </c>
      <c r="K185" s="19">
        <f t="shared" si="11"/>
        <v>140.96599999999998</v>
      </c>
      <c r="L185" s="19">
        <f t="shared" si="12"/>
        <v>2960.2859999999996</v>
      </c>
      <c r="M185" s="19">
        <f t="shared" si="13"/>
        <v>0</v>
      </c>
      <c r="N185" s="109">
        <f t="shared" si="14"/>
        <v>2960.2859999999996</v>
      </c>
      <c r="O185" s="21" t="s">
        <v>201</v>
      </c>
      <c r="P185" s="81"/>
      <c r="Q185" s="5"/>
    </row>
    <row r="186" spans="1:17" customFormat="1" ht="23.25" x14ac:dyDescent="0.2">
      <c r="A186" s="51">
        <v>181</v>
      </c>
      <c r="B186" s="87" t="s">
        <v>23</v>
      </c>
      <c r="C186" s="61" t="s">
        <v>196</v>
      </c>
      <c r="D186" s="53" t="s">
        <v>197</v>
      </c>
      <c r="E186" s="53" t="s">
        <v>202</v>
      </c>
      <c r="F186" s="24" t="s">
        <v>712</v>
      </c>
      <c r="G186" s="54" t="s">
        <v>65</v>
      </c>
      <c r="H186" s="17">
        <v>66</v>
      </c>
      <c r="I186" s="18">
        <v>16.68</v>
      </c>
      <c r="J186" s="18">
        <v>70</v>
      </c>
      <c r="K186" s="19">
        <f t="shared" si="11"/>
        <v>86.68</v>
      </c>
      <c r="L186" s="19">
        <f t="shared" si="12"/>
        <v>1100.8799999999999</v>
      </c>
      <c r="M186" s="19">
        <f t="shared" si="13"/>
        <v>4620</v>
      </c>
      <c r="N186" s="109">
        <f t="shared" si="14"/>
        <v>5720.88</v>
      </c>
      <c r="O186" s="21" t="s">
        <v>201</v>
      </c>
      <c r="P186" s="81"/>
      <c r="Q186" s="5"/>
    </row>
    <row r="187" spans="1:17" customFormat="1" ht="23.25" x14ac:dyDescent="0.2">
      <c r="A187" s="51">
        <v>182</v>
      </c>
      <c r="B187" s="87" t="s">
        <v>23</v>
      </c>
      <c r="C187" s="61" t="s">
        <v>196</v>
      </c>
      <c r="D187" s="53" t="s">
        <v>197</v>
      </c>
      <c r="E187" s="53" t="s">
        <v>200</v>
      </c>
      <c r="F187" s="24" t="s">
        <v>713</v>
      </c>
      <c r="G187" s="54" t="s">
        <v>56</v>
      </c>
      <c r="H187" s="17">
        <v>34</v>
      </c>
      <c r="I187" s="18">
        <v>0.81199999999999994</v>
      </c>
      <c r="J187" s="18">
        <v>0</v>
      </c>
      <c r="K187" s="19">
        <f t="shared" si="11"/>
        <v>0.81199999999999994</v>
      </c>
      <c r="L187" s="19">
        <f t="shared" si="12"/>
        <v>27.607999999999997</v>
      </c>
      <c r="M187" s="19">
        <f t="shared" si="13"/>
        <v>0</v>
      </c>
      <c r="N187" s="109">
        <f t="shared" si="14"/>
        <v>27.607999999999997</v>
      </c>
      <c r="O187" s="21" t="s">
        <v>726</v>
      </c>
      <c r="P187" s="81"/>
      <c r="Q187" s="5"/>
    </row>
    <row r="188" spans="1:17" customFormat="1" ht="23.25" x14ac:dyDescent="0.2">
      <c r="A188" s="51">
        <v>183</v>
      </c>
      <c r="B188" s="87" t="s">
        <v>23</v>
      </c>
      <c r="C188" s="61" t="s">
        <v>196</v>
      </c>
      <c r="D188" s="53" t="s">
        <v>197</v>
      </c>
      <c r="E188" s="53" t="s">
        <v>200</v>
      </c>
      <c r="F188" s="24" t="s">
        <v>714</v>
      </c>
      <c r="G188" s="54" t="s">
        <v>56</v>
      </c>
      <c r="H188" s="17">
        <v>1</v>
      </c>
      <c r="I188" s="18">
        <v>2.8</v>
      </c>
      <c r="J188" s="18">
        <v>0</v>
      </c>
      <c r="K188" s="19">
        <f t="shared" si="11"/>
        <v>2.8</v>
      </c>
      <c r="L188" s="19">
        <f t="shared" si="12"/>
        <v>2.8</v>
      </c>
      <c r="M188" s="19">
        <f t="shared" si="13"/>
        <v>0</v>
      </c>
      <c r="N188" s="109">
        <f t="shared" si="14"/>
        <v>2.8</v>
      </c>
      <c r="O188" s="21" t="s">
        <v>726</v>
      </c>
      <c r="P188" s="81"/>
      <c r="Q188" s="5"/>
    </row>
    <row r="189" spans="1:17" customFormat="1" ht="23.25" x14ac:dyDescent="0.2">
      <c r="A189" s="51">
        <v>184</v>
      </c>
      <c r="B189" s="87" t="s">
        <v>23</v>
      </c>
      <c r="C189" s="61" t="s">
        <v>196</v>
      </c>
      <c r="D189" s="53" t="s">
        <v>197</v>
      </c>
      <c r="E189" s="53" t="s">
        <v>200</v>
      </c>
      <c r="F189" s="24" t="s">
        <v>715</v>
      </c>
      <c r="G189" s="54" t="s">
        <v>56</v>
      </c>
      <c r="H189" s="17">
        <v>17</v>
      </c>
      <c r="I189" s="18">
        <v>1.5959999999999999</v>
      </c>
      <c r="J189" s="18">
        <v>0</v>
      </c>
      <c r="K189" s="19">
        <f t="shared" si="11"/>
        <v>1.5959999999999999</v>
      </c>
      <c r="L189" s="19">
        <f t="shared" si="12"/>
        <v>27.131999999999998</v>
      </c>
      <c r="M189" s="19">
        <f t="shared" si="13"/>
        <v>0</v>
      </c>
      <c r="N189" s="109">
        <f t="shared" si="14"/>
        <v>27.131999999999998</v>
      </c>
      <c r="O189" s="21" t="s">
        <v>726</v>
      </c>
      <c r="P189" s="81"/>
      <c r="Q189" s="5"/>
    </row>
    <row r="190" spans="1:17" customFormat="1" ht="23.25" x14ac:dyDescent="0.2">
      <c r="A190" s="51">
        <v>185</v>
      </c>
      <c r="B190" s="87" t="s">
        <v>23</v>
      </c>
      <c r="C190" s="61" t="s">
        <v>196</v>
      </c>
      <c r="D190" s="53" t="s">
        <v>197</v>
      </c>
      <c r="E190" s="53" t="s">
        <v>200</v>
      </c>
      <c r="F190" s="24" t="s">
        <v>716</v>
      </c>
      <c r="G190" s="54" t="s">
        <v>56</v>
      </c>
      <c r="H190" s="17">
        <v>1</v>
      </c>
      <c r="I190" s="18">
        <v>3.1360000000000001</v>
      </c>
      <c r="J190" s="18">
        <v>0</v>
      </c>
      <c r="K190" s="19">
        <f t="shared" si="11"/>
        <v>3.1360000000000001</v>
      </c>
      <c r="L190" s="19">
        <f t="shared" si="12"/>
        <v>3.1360000000000001</v>
      </c>
      <c r="M190" s="19">
        <f t="shared" si="13"/>
        <v>0</v>
      </c>
      <c r="N190" s="109">
        <f t="shared" si="14"/>
        <v>3.1360000000000001</v>
      </c>
      <c r="O190" s="21" t="s">
        <v>726</v>
      </c>
      <c r="P190" s="81"/>
      <c r="Q190" s="5"/>
    </row>
    <row r="191" spans="1:17" customFormat="1" ht="23.25" x14ac:dyDescent="0.2">
      <c r="A191" s="51">
        <v>186</v>
      </c>
      <c r="B191" s="87" t="s">
        <v>23</v>
      </c>
      <c r="C191" s="61" t="s">
        <v>196</v>
      </c>
      <c r="D191" s="53" t="s">
        <v>197</v>
      </c>
      <c r="E191" s="53" t="s">
        <v>200</v>
      </c>
      <c r="F191" s="24" t="s">
        <v>717</v>
      </c>
      <c r="G191" s="54" t="s">
        <v>56</v>
      </c>
      <c r="H191" s="17">
        <v>1</v>
      </c>
      <c r="I191" s="18">
        <v>2.6879999999999997</v>
      </c>
      <c r="J191" s="18">
        <v>0</v>
      </c>
      <c r="K191" s="19">
        <f t="shared" si="11"/>
        <v>2.6879999999999997</v>
      </c>
      <c r="L191" s="19">
        <f t="shared" si="12"/>
        <v>2.6879999999999997</v>
      </c>
      <c r="M191" s="19">
        <f t="shared" si="13"/>
        <v>0</v>
      </c>
      <c r="N191" s="109">
        <f t="shared" si="14"/>
        <v>2.6879999999999997</v>
      </c>
      <c r="O191" s="21" t="s">
        <v>726</v>
      </c>
      <c r="P191" s="81"/>
      <c r="Q191" s="5"/>
    </row>
    <row r="192" spans="1:17" customFormat="1" ht="23.25" x14ac:dyDescent="0.2">
      <c r="A192" s="51">
        <v>187</v>
      </c>
      <c r="B192" s="87" t="s">
        <v>23</v>
      </c>
      <c r="C192" s="61" t="s">
        <v>196</v>
      </c>
      <c r="D192" s="53" t="s">
        <v>197</v>
      </c>
      <c r="E192" s="53" t="s">
        <v>200</v>
      </c>
      <c r="F192" s="24" t="s">
        <v>718</v>
      </c>
      <c r="G192" s="54" t="s">
        <v>56</v>
      </c>
      <c r="H192" s="17">
        <v>1</v>
      </c>
      <c r="I192" s="18">
        <v>1.232</v>
      </c>
      <c r="J192" s="18">
        <v>0</v>
      </c>
      <c r="K192" s="19">
        <f t="shared" si="11"/>
        <v>1.232</v>
      </c>
      <c r="L192" s="19">
        <f t="shared" si="12"/>
        <v>1.232</v>
      </c>
      <c r="M192" s="19">
        <f t="shared" si="13"/>
        <v>0</v>
      </c>
      <c r="N192" s="109">
        <f t="shared" si="14"/>
        <v>1.232</v>
      </c>
      <c r="O192" s="21" t="s">
        <v>726</v>
      </c>
      <c r="P192" s="81"/>
      <c r="Q192" s="5"/>
    </row>
    <row r="193" spans="1:17" customFormat="1" ht="23.25" x14ac:dyDescent="0.2">
      <c r="A193" s="51">
        <v>188</v>
      </c>
      <c r="B193" s="87" t="s">
        <v>23</v>
      </c>
      <c r="C193" s="61" t="s">
        <v>196</v>
      </c>
      <c r="D193" s="53" t="s">
        <v>197</v>
      </c>
      <c r="E193" s="53" t="s">
        <v>200</v>
      </c>
      <c r="F193" s="24" t="s">
        <v>719</v>
      </c>
      <c r="G193" s="54" t="s">
        <v>56</v>
      </c>
      <c r="H193" s="17">
        <v>10</v>
      </c>
      <c r="I193" s="18">
        <v>1.3299999999999998</v>
      </c>
      <c r="J193" s="18">
        <v>0</v>
      </c>
      <c r="K193" s="19">
        <f t="shared" ref="K193:K254" si="15">I193+J193</f>
        <v>1.3299999999999998</v>
      </c>
      <c r="L193" s="19">
        <f t="shared" ref="L193:L254" si="16">H193*I193</f>
        <v>13.299999999999999</v>
      </c>
      <c r="M193" s="19">
        <f t="shared" ref="M193:M254" si="17">H193*J193</f>
        <v>0</v>
      </c>
      <c r="N193" s="109">
        <f t="shared" ref="N193:N254" si="18">H193*K193</f>
        <v>13.299999999999999</v>
      </c>
      <c r="O193" s="21" t="s">
        <v>726</v>
      </c>
      <c r="P193" s="81"/>
      <c r="Q193" s="5"/>
    </row>
    <row r="194" spans="1:17" customFormat="1" ht="23.25" x14ac:dyDescent="0.2">
      <c r="A194" s="51">
        <v>189</v>
      </c>
      <c r="B194" s="87" t="s">
        <v>23</v>
      </c>
      <c r="C194" s="61" t="s">
        <v>196</v>
      </c>
      <c r="D194" s="53" t="s">
        <v>197</v>
      </c>
      <c r="E194" s="53" t="s">
        <v>200</v>
      </c>
      <c r="F194" s="24" t="s">
        <v>720</v>
      </c>
      <c r="G194" s="54" t="s">
        <v>56</v>
      </c>
      <c r="H194" s="17">
        <v>2</v>
      </c>
      <c r="I194" s="18">
        <v>10.135999999999999</v>
      </c>
      <c r="J194" s="18">
        <v>0</v>
      </c>
      <c r="K194" s="19">
        <f t="shared" si="15"/>
        <v>10.135999999999999</v>
      </c>
      <c r="L194" s="19">
        <f t="shared" si="16"/>
        <v>20.271999999999998</v>
      </c>
      <c r="M194" s="19">
        <f t="shared" si="17"/>
        <v>0</v>
      </c>
      <c r="N194" s="109">
        <f t="shared" si="18"/>
        <v>20.271999999999998</v>
      </c>
      <c r="O194" s="21" t="s">
        <v>726</v>
      </c>
      <c r="P194" s="81"/>
      <c r="Q194" s="5"/>
    </row>
    <row r="195" spans="1:17" customFormat="1" ht="23.25" x14ac:dyDescent="0.2">
      <c r="A195" s="51">
        <v>190</v>
      </c>
      <c r="B195" s="87" t="s">
        <v>23</v>
      </c>
      <c r="C195" s="61" t="s">
        <v>196</v>
      </c>
      <c r="D195" s="53" t="s">
        <v>197</v>
      </c>
      <c r="E195" s="53" t="s">
        <v>200</v>
      </c>
      <c r="F195" s="24" t="s">
        <v>721</v>
      </c>
      <c r="G195" s="54" t="s">
        <v>56</v>
      </c>
      <c r="H195" s="17">
        <v>9</v>
      </c>
      <c r="I195" s="18">
        <v>11.144</v>
      </c>
      <c r="J195" s="18">
        <v>0</v>
      </c>
      <c r="K195" s="19">
        <f t="shared" si="15"/>
        <v>11.144</v>
      </c>
      <c r="L195" s="19">
        <f t="shared" si="16"/>
        <v>100.29600000000001</v>
      </c>
      <c r="M195" s="19">
        <f t="shared" si="17"/>
        <v>0</v>
      </c>
      <c r="N195" s="109">
        <f t="shared" si="18"/>
        <v>100.29600000000001</v>
      </c>
      <c r="O195" s="21" t="s">
        <v>726</v>
      </c>
      <c r="P195" s="81"/>
      <c r="Q195" s="5"/>
    </row>
    <row r="196" spans="1:17" customFormat="1" ht="23.25" x14ac:dyDescent="0.2">
      <c r="A196" s="51">
        <v>191</v>
      </c>
      <c r="B196" s="87" t="s">
        <v>23</v>
      </c>
      <c r="C196" s="61" t="s">
        <v>196</v>
      </c>
      <c r="D196" s="53" t="s">
        <v>197</v>
      </c>
      <c r="E196" s="53" t="s">
        <v>200</v>
      </c>
      <c r="F196" s="24" t="s">
        <v>722</v>
      </c>
      <c r="G196" s="54" t="s">
        <v>65</v>
      </c>
      <c r="H196" s="17">
        <v>66</v>
      </c>
      <c r="I196" s="18">
        <v>4.91</v>
      </c>
      <c r="J196" s="18">
        <v>52.72</v>
      </c>
      <c r="K196" s="19">
        <f t="shared" si="15"/>
        <v>57.629999999999995</v>
      </c>
      <c r="L196" s="19">
        <f t="shared" si="16"/>
        <v>324.06</v>
      </c>
      <c r="M196" s="19">
        <f t="shared" si="17"/>
        <v>3479.52</v>
      </c>
      <c r="N196" s="109">
        <f t="shared" si="18"/>
        <v>3803.58</v>
      </c>
      <c r="O196" s="21" t="s">
        <v>726</v>
      </c>
      <c r="P196" s="81"/>
      <c r="Q196" s="5"/>
    </row>
    <row r="197" spans="1:17" customFormat="1" ht="23.25" x14ac:dyDescent="0.2">
      <c r="A197" s="51">
        <v>192</v>
      </c>
      <c r="B197" s="87" t="s">
        <v>23</v>
      </c>
      <c r="C197" s="61" t="s">
        <v>196</v>
      </c>
      <c r="D197" s="53" t="s">
        <v>197</v>
      </c>
      <c r="E197" s="53" t="s">
        <v>200</v>
      </c>
      <c r="F197" s="24" t="s">
        <v>723</v>
      </c>
      <c r="G197" s="54" t="s">
        <v>65</v>
      </c>
      <c r="H197" s="17">
        <v>6</v>
      </c>
      <c r="I197" s="18">
        <v>11.63</v>
      </c>
      <c r="J197" s="18">
        <v>52.72</v>
      </c>
      <c r="K197" s="19">
        <f t="shared" si="15"/>
        <v>64.349999999999994</v>
      </c>
      <c r="L197" s="19">
        <f t="shared" si="16"/>
        <v>69.78</v>
      </c>
      <c r="M197" s="19">
        <f t="shared" si="17"/>
        <v>316.32</v>
      </c>
      <c r="N197" s="109">
        <f t="shared" si="18"/>
        <v>386.09999999999997</v>
      </c>
      <c r="O197" s="21" t="s">
        <v>726</v>
      </c>
      <c r="P197" s="81"/>
      <c r="Q197" s="5"/>
    </row>
    <row r="198" spans="1:17" customFormat="1" ht="23.25" x14ac:dyDescent="0.2">
      <c r="A198" s="51">
        <v>193</v>
      </c>
      <c r="B198" s="87" t="s">
        <v>23</v>
      </c>
      <c r="C198" s="61" t="s">
        <v>196</v>
      </c>
      <c r="D198" s="53" t="s">
        <v>197</v>
      </c>
      <c r="E198" s="53" t="s">
        <v>200</v>
      </c>
      <c r="F198" s="24" t="s">
        <v>724</v>
      </c>
      <c r="G198" s="54" t="s">
        <v>65</v>
      </c>
      <c r="H198" s="17">
        <v>12</v>
      </c>
      <c r="I198" s="18">
        <v>18.46</v>
      </c>
      <c r="J198" s="18">
        <v>51.8</v>
      </c>
      <c r="K198" s="19">
        <f t="shared" si="15"/>
        <v>70.259999999999991</v>
      </c>
      <c r="L198" s="19">
        <f t="shared" si="16"/>
        <v>221.52</v>
      </c>
      <c r="M198" s="19">
        <f t="shared" si="17"/>
        <v>621.59999999999991</v>
      </c>
      <c r="N198" s="109">
        <f t="shared" si="18"/>
        <v>843.11999999999989</v>
      </c>
      <c r="O198" s="21" t="s">
        <v>726</v>
      </c>
      <c r="P198" s="81"/>
      <c r="Q198" s="5"/>
    </row>
    <row r="199" spans="1:17" customFormat="1" ht="23.25" x14ac:dyDescent="0.2">
      <c r="A199" s="51">
        <v>194</v>
      </c>
      <c r="B199" s="87" t="s">
        <v>23</v>
      </c>
      <c r="C199" s="61" t="s">
        <v>196</v>
      </c>
      <c r="D199" s="53" t="s">
        <v>197</v>
      </c>
      <c r="E199" s="53" t="s">
        <v>200</v>
      </c>
      <c r="F199" s="24" t="s">
        <v>725</v>
      </c>
      <c r="G199" s="54" t="s">
        <v>65</v>
      </c>
      <c r="H199" s="17">
        <v>48</v>
      </c>
      <c r="I199" s="18">
        <v>19.59</v>
      </c>
      <c r="J199" s="18">
        <v>61.12</v>
      </c>
      <c r="K199" s="19">
        <f t="shared" si="15"/>
        <v>80.709999999999994</v>
      </c>
      <c r="L199" s="19">
        <f t="shared" si="16"/>
        <v>940.31999999999994</v>
      </c>
      <c r="M199" s="19">
        <f t="shared" si="17"/>
        <v>2933.7599999999998</v>
      </c>
      <c r="N199" s="109">
        <f t="shared" si="18"/>
        <v>3874.08</v>
      </c>
      <c r="O199" s="21" t="s">
        <v>726</v>
      </c>
      <c r="P199" s="81"/>
      <c r="Q199" s="5"/>
    </row>
    <row r="200" spans="1:17" customFormat="1" ht="23.25" x14ac:dyDescent="0.2">
      <c r="A200" s="51">
        <v>195</v>
      </c>
      <c r="B200" s="87" t="s">
        <v>23</v>
      </c>
      <c r="C200" s="61" t="s">
        <v>196</v>
      </c>
      <c r="D200" s="53" t="s">
        <v>197</v>
      </c>
      <c r="E200" s="53" t="s">
        <v>202</v>
      </c>
      <c r="F200" s="24" t="s">
        <v>727</v>
      </c>
      <c r="G200" s="54" t="s">
        <v>56</v>
      </c>
      <c r="H200" s="17">
        <v>52</v>
      </c>
      <c r="I200" s="18">
        <v>2.8139999999999996</v>
      </c>
      <c r="J200" s="18">
        <v>0</v>
      </c>
      <c r="K200" s="19">
        <f t="shared" si="15"/>
        <v>2.8139999999999996</v>
      </c>
      <c r="L200" s="19">
        <f t="shared" si="16"/>
        <v>146.32799999999997</v>
      </c>
      <c r="M200" s="19">
        <f t="shared" si="17"/>
        <v>0</v>
      </c>
      <c r="N200" s="109">
        <f t="shared" si="18"/>
        <v>146.32799999999997</v>
      </c>
      <c r="O200" s="21" t="s">
        <v>581</v>
      </c>
      <c r="P200" s="81"/>
      <c r="Q200" s="5"/>
    </row>
    <row r="201" spans="1:17" customFormat="1" ht="23.25" x14ac:dyDescent="0.2">
      <c r="A201" s="51">
        <v>196</v>
      </c>
      <c r="B201" s="87" t="s">
        <v>23</v>
      </c>
      <c r="C201" s="61" t="s">
        <v>196</v>
      </c>
      <c r="D201" s="53" t="s">
        <v>197</v>
      </c>
      <c r="E201" s="53" t="s">
        <v>202</v>
      </c>
      <c r="F201" s="24" t="s">
        <v>728</v>
      </c>
      <c r="G201" s="54" t="s">
        <v>56</v>
      </c>
      <c r="H201" s="17">
        <v>2</v>
      </c>
      <c r="I201" s="18">
        <v>3.262</v>
      </c>
      <c r="J201" s="18">
        <v>0</v>
      </c>
      <c r="K201" s="19">
        <f t="shared" si="15"/>
        <v>3.262</v>
      </c>
      <c r="L201" s="19">
        <f t="shared" si="16"/>
        <v>6.524</v>
      </c>
      <c r="M201" s="19">
        <f t="shared" si="17"/>
        <v>0</v>
      </c>
      <c r="N201" s="109">
        <f t="shared" si="18"/>
        <v>6.524</v>
      </c>
      <c r="O201" s="21" t="s">
        <v>581</v>
      </c>
      <c r="P201" s="81"/>
      <c r="Q201" s="5"/>
    </row>
    <row r="202" spans="1:17" customFormat="1" ht="23.25" x14ac:dyDescent="0.2">
      <c r="A202" s="51">
        <v>197</v>
      </c>
      <c r="B202" s="87" t="s">
        <v>23</v>
      </c>
      <c r="C202" s="61" t="s">
        <v>196</v>
      </c>
      <c r="D202" s="53" t="s">
        <v>197</v>
      </c>
      <c r="E202" s="53" t="s">
        <v>202</v>
      </c>
      <c r="F202" s="24" t="s">
        <v>729</v>
      </c>
      <c r="G202" s="54" t="s">
        <v>56</v>
      </c>
      <c r="H202" s="17">
        <v>16</v>
      </c>
      <c r="I202" s="18">
        <v>4.2559999999999993</v>
      </c>
      <c r="J202" s="18">
        <v>0</v>
      </c>
      <c r="K202" s="19">
        <f t="shared" si="15"/>
        <v>4.2559999999999993</v>
      </c>
      <c r="L202" s="19">
        <f t="shared" si="16"/>
        <v>68.095999999999989</v>
      </c>
      <c r="M202" s="19">
        <f t="shared" si="17"/>
        <v>0</v>
      </c>
      <c r="N202" s="109">
        <f t="shared" si="18"/>
        <v>68.095999999999989</v>
      </c>
      <c r="O202" s="21" t="s">
        <v>581</v>
      </c>
      <c r="P202" s="81"/>
      <c r="Q202" s="5"/>
    </row>
    <row r="203" spans="1:17" customFormat="1" ht="23.25" x14ac:dyDescent="0.2">
      <c r="A203" s="51">
        <v>198</v>
      </c>
      <c r="B203" s="87" t="s">
        <v>23</v>
      </c>
      <c r="C203" s="61" t="s">
        <v>196</v>
      </c>
      <c r="D203" s="53" t="s">
        <v>197</v>
      </c>
      <c r="E203" s="53" t="s">
        <v>202</v>
      </c>
      <c r="F203" s="24" t="s">
        <v>730</v>
      </c>
      <c r="G203" s="54" t="s">
        <v>65</v>
      </c>
      <c r="H203" s="17">
        <v>210</v>
      </c>
      <c r="I203" s="18">
        <v>16.68</v>
      </c>
      <c r="J203" s="18">
        <v>70</v>
      </c>
      <c r="K203" s="19">
        <f t="shared" si="15"/>
        <v>86.68</v>
      </c>
      <c r="L203" s="19">
        <f t="shared" si="16"/>
        <v>3502.7999999999997</v>
      </c>
      <c r="M203" s="19">
        <f t="shared" si="17"/>
        <v>14700</v>
      </c>
      <c r="N203" s="109">
        <f t="shared" si="18"/>
        <v>18202.800000000003</v>
      </c>
      <c r="O203" s="21" t="s">
        <v>581</v>
      </c>
      <c r="P203" s="81"/>
      <c r="Q203" s="5"/>
    </row>
    <row r="204" spans="1:17" customFormat="1" ht="45" x14ac:dyDescent="0.2">
      <c r="A204" s="51">
        <v>199</v>
      </c>
      <c r="B204" s="87" t="s">
        <v>23</v>
      </c>
      <c r="C204" s="61" t="s">
        <v>196</v>
      </c>
      <c r="D204" s="53" t="s">
        <v>197</v>
      </c>
      <c r="E204" s="53" t="s">
        <v>631</v>
      </c>
      <c r="F204" s="24" t="s">
        <v>1001</v>
      </c>
      <c r="G204" s="54" t="s">
        <v>65</v>
      </c>
      <c r="H204" s="17">
        <v>52</v>
      </c>
      <c r="I204" s="18">
        <v>35</v>
      </c>
      <c r="J204" s="18">
        <v>0</v>
      </c>
      <c r="K204" s="19">
        <f t="shared" si="15"/>
        <v>35</v>
      </c>
      <c r="L204" s="19">
        <f t="shared" si="16"/>
        <v>1820</v>
      </c>
      <c r="M204" s="19">
        <f t="shared" si="17"/>
        <v>0</v>
      </c>
      <c r="N204" s="109">
        <f t="shared" si="18"/>
        <v>1820</v>
      </c>
      <c r="O204" s="20" t="s">
        <v>962</v>
      </c>
      <c r="P204" s="81"/>
      <c r="Q204" s="5"/>
    </row>
    <row r="205" spans="1:17" customFormat="1" ht="23.25" x14ac:dyDescent="0.2">
      <c r="A205" s="51">
        <v>200</v>
      </c>
      <c r="B205" s="87" t="s">
        <v>23</v>
      </c>
      <c r="C205" s="61" t="s">
        <v>196</v>
      </c>
      <c r="D205" s="53" t="s">
        <v>197</v>
      </c>
      <c r="E205" s="53" t="s">
        <v>204</v>
      </c>
      <c r="F205" s="24" t="s">
        <v>731</v>
      </c>
      <c r="G205" s="54" t="s">
        <v>56</v>
      </c>
      <c r="H205" s="17">
        <v>8</v>
      </c>
      <c r="I205" s="18">
        <v>37.618000000000002</v>
      </c>
      <c r="J205" s="18">
        <v>0</v>
      </c>
      <c r="K205" s="19">
        <f t="shared" si="15"/>
        <v>37.618000000000002</v>
      </c>
      <c r="L205" s="19">
        <f t="shared" si="16"/>
        <v>300.94400000000002</v>
      </c>
      <c r="M205" s="19">
        <f t="shared" si="17"/>
        <v>0</v>
      </c>
      <c r="N205" s="109">
        <f t="shared" si="18"/>
        <v>300.94400000000002</v>
      </c>
      <c r="O205" s="21" t="s">
        <v>576</v>
      </c>
      <c r="P205" s="81"/>
      <c r="Q205" s="5"/>
    </row>
    <row r="206" spans="1:17" customFormat="1" ht="23.25" x14ac:dyDescent="0.2">
      <c r="A206" s="51">
        <v>201</v>
      </c>
      <c r="B206" s="87" t="s">
        <v>23</v>
      </c>
      <c r="C206" s="61" t="s">
        <v>196</v>
      </c>
      <c r="D206" s="53" t="s">
        <v>197</v>
      </c>
      <c r="E206" s="53" t="s">
        <v>204</v>
      </c>
      <c r="F206" s="24" t="s">
        <v>732</v>
      </c>
      <c r="G206" s="54" t="s">
        <v>56</v>
      </c>
      <c r="H206" s="17">
        <v>8</v>
      </c>
      <c r="I206" s="18">
        <v>21.391999999999999</v>
      </c>
      <c r="J206" s="18">
        <v>0</v>
      </c>
      <c r="K206" s="19">
        <f t="shared" si="15"/>
        <v>21.391999999999999</v>
      </c>
      <c r="L206" s="19">
        <f t="shared" si="16"/>
        <v>171.136</v>
      </c>
      <c r="M206" s="19">
        <f t="shared" si="17"/>
        <v>0</v>
      </c>
      <c r="N206" s="109">
        <f t="shared" si="18"/>
        <v>171.136</v>
      </c>
      <c r="O206" s="21" t="s">
        <v>576</v>
      </c>
      <c r="P206" s="81"/>
      <c r="Q206" s="5"/>
    </row>
    <row r="207" spans="1:17" customFormat="1" ht="23.25" x14ac:dyDescent="0.2">
      <c r="A207" s="51">
        <v>202</v>
      </c>
      <c r="B207" s="87" t="s">
        <v>23</v>
      </c>
      <c r="C207" s="61" t="s">
        <v>196</v>
      </c>
      <c r="D207" s="53" t="s">
        <v>197</v>
      </c>
      <c r="E207" s="53" t="s">
        <v>204</v>
      </c>
      <c r="F207" s="24" t="s">
        <v>733</v>
      </c>
      <c r="G207" s="54" t="s">
        <v>56</v>
      </c>
      <c r="H207" s="17">
        <v>4</v>
      </c>
      <c r="I207" s="18">
        <v>8.427999999999999</v>
      </c>
      <c r="J207" s="18">
        <v>0</v>
      </c>
      <c r="K207" s="19">
        <f t="shared" si="15"/>
        <v>8.427999999999999</v>
      </c>
      <c r="L207" s="19">
        <f t="shared" si="16"/>
        <v>33.711999999999996</v>
      </c>
      <c r="M207" s="19">
        <f t="shared" si="17"/>
        <v>0</v>
      </c>
      <c r="N207" s="109">
        <f t="shared" si="18"/>
        <v>33.711999999999996</v>
      </c>
      <c r="O207" s="21" t="s">
        <v>576</v>
      </c>
      <c r="P207" s="81"/>
      <c r="Q207" s="5"/>
    </row>
    <row r="208" spans="1:17" customFormat="1" ht="23.25" x14ac:dyDescent="0.2">
      <c r="A208" s="51">
        <v>203</v>
      </c>
      <c r="B208" s="87" t="s">
        <v>23</v>
      </c>
      <c r="C208" s="61" t="s">
        <v>196</v>
      </c>
      <c r="D208" s="53" t="s">
        <v>197</v>
      </c>
      <c r="E208" s="53" t="s">
        <v>204</v>
      </c>
      <c r="F208" s="24" t="s">
        <v>734</v>
      </c>
      <c r="G208" s="54" t="s">
        <v>65</v>
      </c>
      <c r="H208" s="17">
        <v>26.86</v>
      </c>
      <c r="I208" s="18">
        <v>52.11</v>
      </c>
      <c r="J208" s="18">
        <v>70</v>
      </c>
      <c r="K208" s="19">
        <f t="shared" si="15"/>
        <v>122.11</v>
      </c>
      <c r="L208" s="19">
        <f t="shared" si="16"/>
        <v>1399.6746000000001</v>
      </c>
      <c r="M208" s="19">
        <f t="shared" si="17"/>
        <v>1880.2</v>
      </c>
      <c r="N208" s="109">
        <f t="shared" si="18"/>
        <v>3279.8746000000001</v>
      </c>
      <c r="O208" s="21" t="s">
        <v>576</v>
      </c>
      <c r="P208" s="81"/>
      <c r="Q208" s="5"/>
    </row>
    <row r="209" spans="1:17" customFormat="1" ht="23.25" x14ac:dyDescent="0.2">
      <c r="A209" s="51">
        <v>204</v>
      </c>
      <c r="B209" s="87" t="s">
        <v>23</v>
      </c>
      <c r="C209" s="61" t="s">
        <v>196</v>
      </c>
      <c r="D209" s="53" t="s">
        <v>197</v>
      </c>
      <c r="E209" s="53" t="s">
        <v>204</v>
      </c>
      <c r="F209" s="24" t="s">
        <v>735</v>
      </c>
      <c r="G209" s="54" t="s">
        <v>65</v>
      </c>
      <c r="H209" s="17">
        <v>115</v>
      </c>
      <c r="I209" s="18">
        <v>86.66</v>
      </c>
      <c r="J209" s="18">
        <v>77</v>
      </c>
      <c r="K209" s="19">
        <f t="shared" si="15"/>
        <v>163.66</v>
      </c>
      <c r="L209" s="19">
        <f t="shared" si="16"/>
        <v>9965.9</v>
      </c>
      <c r="M209" s="19">
        <f t="shared" si="17"/>
        <v>8855</v>
      </c>
      <c r="N209" s="109">
        <f t="shared" si="18"/>
        <v>18820.899999999998</v>
      </c>
      <c r="O209" s="21" t="s">
        <v>627</v>
      </c>
      <c r="P209" s="81"/>
      <c r="Q209" s="5"/>
    </row>
    <row r="210" spans="1:17" customFormat="1" ht="23.25" x14ac:dyDescent="0.2">
      <c r="A210" s="51">
        <v>205</v>
      </c>
      <c r="B210" s="87" t="s">
        <v>23</v>
      </c>
      <c r="C210" s="61" t="s">
        <v>196</v>
      </c>
      <c r="D210" s="53" t="s">
        <v>197</v>
      </c>
      <c r="E210" s="53" t="s">
        <v>204</v>
      </c>
      <c r="F210" s="24" t="s">
        <v>736</v>
      </c>
      <c r="G210" s="54" t="s">
        <v>65</v>
      </c>
      <c r="H210" s="17">
        <v>6</v>
      </c>
      <c r="I210" s="18">
        <v>665.49</v>
      </c>
      <c r="J210" s="18">
        <v>56</v>
      </c>
      <c r="K210" s="19">
        <f t="shared" si="15"/>
        <v>721.49</v>
      </c>
      <c r="L210" s="19">
        <f t="shared" si="16"/>
        <v>3992.94</v>
      </c>
      <c r="M210" s="19">
        <f t="shared" si="17"/>
        <v>336</v>
      </c>
      <c r="N210" s="109">
        <f t="shared" si="18"/>
        <v>4328.9400000000005</v>
      </c>
      <c r="O210" s="21" t="s">
        <v>627</v>
      </c>
      <c r="P210" s="81"/>
      <c r="Q210" s="5"/>
    </row>
    <row r="211" spans="1:17" customFormat="1" ht="23.25" x14ac:dyDescent="0.2">
      <c r="A211" s="51">
        <v>206</v>
      </c>
      <c r="B211" s="87" t="s">
        <v>23</v>
      </c>
      <c r="C211" s="61" t="s">
        <v>196</v>
      </c>
      <c r="D211" s="53" t="s">
        <v>197</v>
      </c>
      <c r="E211" s="53" t="s">
        <v>204</v>
      </c>
      <c r="F211" s="24" t="s">
        <v>737</v>
      </c>
      <c r="G211" s="54" t="s">
        <v>56</v>
      </c>
      <c r="H211" s="17">
        <v>9</v>
      </c>
      <c r="I211" s="18">
        <v>1000</v>
      </c>
      <c r="J211" s="18">
        <v>350</v>
      </c>
      <c r="K211" s="19">
        <f t="shared" si="15"/>
        <v>1350</v>
      </c>
      <c r="L211" s="19">
        <f t="shared" si="16"/>
        <v>9000</v>
      </c>
      <c r="M211" s="19">
        <f t="shared" si="17"/>
        <v>3150</v>
      </c>
      <c r="N211" s="109">
        <f t="shared" si="18"/>
        <v>12150</v>
      </c>
      <c r="O211" s="21" t="s">
        <v>576</v>
      </c>
      <c r="P211" s="81"/>
      <c r="Q211" s="5"/>
    </row>
    <row r="212" spans="1:17" customFormat="1" ht="30" x14ac:dyDescent="0.2">
      <c r="A212" s="51">
        <v>207</v>
      </c>
      <c r="B212" s="87" t="s">
        <v>23</v>
      </c>
      <c r="C212" s="61" t="s">
        <v>196</v>
      </c>
      <c r="D212" s="53" t="s">
        <v>197</v>
      </c>
      <c r="E212" s="53" t="s">
        <v>203</v>
      </c>
      <c r="F212" s="24" t="s">
        <v>738</v>
      </c>
      <c r="G212" s="54" t="s">
        <v>56</v>
      </c>
      <c r="H212" s="17">
        <v>15</v>
      </c>
      <c r="I212" s="18">
        <v>6.3279999999999994</v>
      </c>
      <c r="J212" s="18">
        <v>0</v>
      </c>
      <c r="K212" s="19">
        <f t="shared" si="15"/>
        <v>6.3279999999999994</v>
      </c>
      <c r="L212" s="19">
        <f t="shared" si="16"/>
        <v>94.919999999999987</v>
      </c>
      <c r="M212" s="19">
        <f t="shared" si="17"/>
        <v>0</v>
      </c>
      <c r="N212" s="109">
        <f t="shared" si="18"/>
        <v>94.919999999999987</v>
      </c>
      <c r="O212" s="21" t="s">
        <v>577</v>
      </c>
      <c r="P212" s="81"/>
      <c r="Q212" s="5"/>
    </row>
    <row r="213" spans="1:17" customFormat="1" ht="30" x14ac:dyDescent="0.2">
      <c r="A213" s="51">
        <v>208</v>
      </c>
      <c r="B213" s="87" t="s">
        <v>23</v>
      </c>
      <c r="C213" s="61" t="s">
        <v>196</v>
      </c>
      <c r="D213" s="53" t="s">
        <v>197</v>
      </c>
      <c r="E213" s="53" t="s">
        <v>203</v>
      </c>
      <c r="F213" s="24" t="s">
        <v>739</v>
      </c>
      <c r="G213" s="54" t="s">
        <v>56</v>
      </c>
      <c r="H213" s="17">
        <v>17</v>
      </c>
      <c r="I213" s="18">
        <v>0.81199999999999994</v>
      </c>
      <c r="J213" s="18">
        <v>0</v>
      </c>
      <c r="K213" s="19">
        <f t="shared" si="15"/>
        <v>0.81199999999999994</v>
      </c>
      <c r="L213" s="19">
        <f t="shared" si="16"/>
        <v>13.803999999999998</v>
      </c>
      <c r="M213" s="19">
        <f t="shared" si="17"/>
        <v>0</v>
      </c>
      <c r="N213" s="109">
        <f t="shared" si="18"/>
        <v>13.803999999999998</v>
      </c>
      <c r="O213" s="21" t="s">
        <v>577</v>
      </c>
      <c r="P213" s="81"/>
      <c r="Q213" s="5"/>
    </row>
    <row r="214" spans="1:17" customFormat="1" ht="30" x14ac:dyDescent="0.2">
      <c r="A214" s="51">
        <v>209</v>
      </c>
      <c r="B214" s="87" t="s">
        <v>23</v>
      </c>
      <c r="C214" s="61" t="s">
        <v>196</v>
      </c>
      <c r="D214" s="53" t="s">
        <v>197</v>
      </c>
      <c r="E214" s="53" t="s">
        <v>203</v>
      </c>
      <c r="F214" s="24" t="s">
        <v>740</v>
      </c>
      <c r="G214" s="54" t="s">
        <v>56</v>
      </c>
      <c r="H214" s="17">
        <v>11</v>
      </c>
      <c r="I214" s="18">
        <v>1.5959999999999999</v>
      </c>
      <c r="J214" s="18">
        <v>0</v>
      </c>
      <c r="K214" s="19">
        <f t="shared" si="15"/>
        <v>1.5959999999999999</v>
      </c>
      <c r="L214" s="19">
        <f t="shared" si="16"/>
        <v>17.555999999999997</v>
      </c>
      <c r="M214" s="19">
        <f t="shared" si="17"/>
        <v>0</v>
      </c>
      <c r="N214" s="109">
        <f t="shared" si="18"/>
        <v>17.555999999999997</v>
      </c>
      <c r="O214" s="21" t="s">
        <v>577</v>
      </c>
      <c r="P214" s="81"/>
      <c r="Q214" s="5"/>
    </row>
    <row r="215" spans="1:17" customFormat="1" ht="30" x14ac:dyDescent="0.2">
      <c r="A215" s="51">
        <v>210</v>
      </c>
      <c r="B215" s="87" t="s">
        <v>23</v>
      </c>
      <c r="C215" s="61" t="s">
        <v>196</v>
      </c>
      <c r="D215" s="53" t="s">
        <v>197</v>
      </c>
      <c r="E215" s="53" t="s">
        <v>203</v>
      </c>
      <c r="F215" s="24" t="s">
        <v>741</v>
      </c>
      <c r="G215" s="54" t="s">
        <v>56</v>
      </c>
      <c r="H215" s="17">
        <v>2</v>
      </c>
      <c r="I215" s="18">
        <v>1.3299999999999998</v>
      </c>
      <c r="J215" s="18">
        <v>0</v>
      </c>
      <c r="K215" s="19">
        <f t="shared" si="15"/>
        <v>1.3299999999999998</v>
      </c>
      <c r="L215" s="19">
        <f t="shared" si="16"/>
        <v>2.6599999999999997</v>
      </c>
      <c r="M215" s="19">
        <f t="shared" si="17"/>
        <v>0</v>
      </c>
      <c r="N215" s="109">
        <f t="shared" si="18"/>
        <v>2.6599999999999997</v>
      </c>
      <c r="O215" s="21" t="s">
        <v>577</v>
      </c>
      <c r="P215" s="81"/>
      <c r="Q215" s="5"/>
    </row>
    <row r="216" spans="1:17" customFormat="1" ht="30" x14ac:dyDescent="0.2">
      <c r="A216" s="51">
        <v>211</v>
      </c>
      <c r="B216" s="87" t="s">
        <v>23</v>
      </c>
      <c r="C216" s="61" t="s">
        <v>196</v>
      </c>
      <c r="D216" s="53" t="s">
        <v>197</v>
      </c>
      <c r="E216" s="53" t="s">
        <v>203</v>
      </c>
      <c r="F216" s="24" t="s">
        <v>742</v>
      </c>
      <c r="G216" s="54" t="s">
        <v>56</v>
      </c>
      <c r="H216" s="17">
        <v>2</v>
      </c>
      <c r="I216" s="18">
        <v>10.219999999999999</v>
      </c>
      <c r="J216" s="18">
        <v>0</v>
      </c>
      <c r="K216" s="19">
        <f t="shared" si="15"/>
        <v>10.219999999999999</v>
      </c>
      <c r="L216" s="19">
        <f t="shared" si="16"/>
        <v>20.439999999999998</v>
      </c>
      <c r="M216" s="19">
        <f t="shared" si="17"/>
        <v>0</v>
      </c>
      <c r="N216" s="109">
        <f t="shared" si="18"/>
        <v>20.439999999999998</v>
      </c>
      <c r="O216" s="21" t="s">
        <v>577</v>
      </c>
      <c r="P216" s="81"/>
      <c r="Q216" s="5"/>
    </row>
    <row r="217" spans="1:17" customFormat="1" ht="30" x14ac:dyDescent="0.2">
      <c r="A217" s="51">
        <v>212</v>
      </c>
      <c r="B217" s="87" t="s">
        <v>23</v>
      </c>
      <c r="C217" s="61" t="s">
        <v>196</v>
      </c>
      <c r="D217" s="53" t="s">
        <v>197</v>
      </c>
      <c r="E217" s="53" t="s">
        <v>203</v>
      </c>
      <c r="F217" s="24" t="s">
        <v>743</v>
      </c>
      <c r="G217" s="54" t="s">
        <v>65</v>
      </c>
      <c r="H217" s="17">
        <v>72</v>
      </c>
      <c r="I217" s="18">
        <v>4.91</v>
      </c>
      <c r="J217" s="18">
        <v>52.72</v>
      </c>
      <c r="K217" s="19">
        <f t="shared" si="15"/>
        <v>57.629999999999995</v>
      </c>
      <c r="L217" s="19">
        <f t="shared" si="16"/>
        <v>353.52</v>
      </c>
      <c r="M217" s="19">
        <f t="shared" si="17"/>
        <v>3795.84</v>
      </c>
      <c r="N217" s="109">
        <f t="shared" si="18"/>
        <v>4149.3599999999997</v>
      </c>
      <c r="O217" s="21" t="s">
        <v>577</v>
      </c>
      <c r="P217" s="81"/>
      <c r="Q217" s="5"/>
    </row>
    <row r="218" spans="1:17" customFormat="1" ht="30" x14ac:dyDescent="0.2">
      <c r="A218" s="51">
        <v>213</v>
      </c>
      <c r="B218" s="87" t="s">
        <v>23</v>
      </c>
      <c r="C218" s="61" t="s">
        <v>196</v>
      </c>
      <c r="D218" s="53" t="s">
        <v>197</v>
      </c>
      <c r="E218" s="53" t="s">
        <v>583</v>
      </c>
      <c r="F218" s="24" t="s">
        <v>744</v>
      </c>
      <c r="G218" s="54" t="s">
        <v>56</v>
      </c>
      <c r="H218" s="17">
        <v>5</v>
      </c>
      <c r="I218" s="18">
        <v>6.3279999999999994</v>
      </c>
      <c r="J218" s="18">
        <v>0</v>
      </c>
      <c r="K218" s="19">
        <f t="shared" si="15"/>
        <v>6.3279999999999994</v>
      </c>
      <c r="L218" s="19">
        <f t="shared" si="16"/>
        <v>31.639999999999997</v>
      </c>
      <c r="M218" s="19">
        <f t="shared" si="17"/>
        <v>0</v>
      </c>
      <c r="N218" s="109">
        <f t="shared" si="18"/>
        <v>31.639999999999997</v>
      </c>
      <c r="O218" s="21" t="s">
        <v>626</v>
      </c>
      <c r="P218" s="81"/>
      <c r="Q218" s="5"/>
    </row>
    <row r="219" spans="1:17" customFormat="1" ht="30" x14ac:dyDescent="0.2">
      <c r="A219" s="51">
        <v>214</v>
      </c>
      <c r="B219" s="87" t="s">
        <v>23</v>
      </c>
      <c r="C219" s="61" t="s">
        <v>196</v>
      </c>
      <c r="D219" s="53" t="s">
        <v>197</v>
      </c>
      <c r="E219" s="53" t="s">
        <v>583</v>
      </c>
      <c r="F219" s="24" t="s">
        <v>745</v>
      </c>
      <c r="G219" s="54" t="s">
        <v>56</v>
      </c>
      <c r="H219" s="17">
        <v>2</v>
      </c>
      <c r="I219" s="18">
        <v>3.7659999999999996</v>
      </c>
      <c r="J219" s="18">
        <v>0</v>
      </c>
      <c r="K219" s="19">
        <f t="shared" si="15"/>
        <v>3.7659999999999996</v>
      </c>
      <c r="L219" s="19">
        <f t="shared" si="16"/>
        <v>7.5319999999999991</v>
      </c>
      <c r="M219" s="19">
        <f t="shared" si="17"/>
        <v>0</v>
      </c>
      <c r="N219" s="109">
        <f t="shared" si="18"/>
        <v>7.5319999999999991</v>
      </c>
      <c r="O219" s="21" t="s">
        <v>626</v>
      </c>
      <c r="P219" s="81"/>
      <c r="Q219" s="5"/>
    </row>
    <row r="220" spans="1:17" customFormat="1" ht="30" x14ac:dyDescent="0.2">
      <c r="A220" s="51">
        <v>215</v>
      </c>
      <c r="B220" s="87" t="s">
        <v>23</v>
      </c>
      <c r="C220" s="61" t="s">
        <v>196</v>
      </c>
      <c r="D220" s="53" t="s">
        <v>197</v>
      </c>
      <c r="E220" s="53" t="s">
        <v>583</v>
      </c>
      <c r="F220" s="24" t="s">
        <v>746</v>
      </c>
      <c r="G220" s="54" t="s">
        <v>56</v>
      </c>
      <c r="H220" s="17">
        <v>2</v>
      </c>
      <c r="I220" s="18">
        <v>1.232</v>
      </c>
      <c r="J220" s="18">
        <v>0</v>
      </c>
      <c r="K220" s="19">
        <f t="shared" si="15"/>
        <v>1.232</v>
      </c>
      <c r="L220" s="19">
        <f t="shared" si="16"/>
        <v>2.464</v>
      </c>
      <c r="M220" s="19">
        <f t="shared" si="17"/>
        <v>0</v>
      </c>
      <c r="N220" s="109">
        <f t="shared" si="18"/>
        <v>2.464</v>
      </c>
      <c r="O220" s="21" t="s">
        <v>626</v>
      </c>
      <c r="P220" s="81"/>
      <c r="Q220" s="5"/>
    </row>
    <row r="221" spans="1:17" customFormat="1" ht="30" x14ac:dyDescent="0.2">
      <c r="A221" s="51">
        <v>216</v>
      </c>
      <c r="B221" s="87" t="s">
        <v>23</v>
      </c>
      <c r="C221" s="61" t="s">
        <v>196</v>
      </c>
      <c r="D221" s="53" t="s">
        <v>197</v>
      </c>
      <c r="E221" s="53" t="s">
        <v>583</v>
      </c>
      <c r="F221" s="24" t="s">
        <v>747</v>
      </c>
      <c r="G221" s="54" t="s">
        <v>56</v>
      </c>
      <c r="H221" s="17">
        <v>3</v>
      </c>
      <c r="I221" s="18">
        <v>10.597999999999999</v>
      </c>
      <c r="J221" s="18">
        <v>0</v>
      </c>
      <c r="K221" s="19">
        <f t="shared" si="15"/>
        <v>10.597999999999999</v>
      </c>
      <c r="L221" s="19">
        <f t="shared" si="16"/>
        <v>31.793999999999997</v>
      </c>
      <c r="M221" s="19">
        <f t="shared" si="17"/>
        <v>0</v>
      </c>
      <c r="N221" s="109">
        <f t="shared" si="18"/>
        <v>31.793999999999997</v>
      </c>
      <c r="O221" s="21" t="s">
        <v>626</v>
      </c>
      <c r="P221" s="81"/>
      <c r="Q221" s="5"/>
    </row>
    <row r="222" spans="1:17" customFormat="1" ht="30" x14ac:dyDescent="0.2">
      <c r="A222" s="51">
        <v>217</v>
      </c>
      <c r="B222" s="87" t="s">
        <v>23</v>
      </c>
      <c r="C222" s="61" t="s">
        <v>196</v>
      </c>
      <c r="D222" s="53" t="s">
        <v>197</v>
      </c>
      <c r="E222" s="53" t="s">
        <v>583</v>
      </c>
      <c r="F222" s="24" t="s">
        <v>748</v>
      </c>
      <c r="G222" s="54" t="s">
        <v>56</v>
      </c>
      <c r="H222" s="17">
        <v>1</v>
      </c>
      <c r="I222" s="18">
        <v>5.6279999999999992</v>
      </c>
      <c r="J222" s="18">
        <v>0</v>
      </c>
      <c r="K222" s="19">
        <f t="shared" si="15"/>
        <v>5.6279999999999992</v>
      </c>
      <c r="L222" s="19">
        <f t="shared" si="16"/>
        <v>5.6279999999999992</v>
      </c>
      <c r="M222" s="19">
        <f t="shared" si="17"/>
        <v>0</v>
      </c>
      <c r="N222" s="109">
        <f t="shared" si="18"/>
        <v>5.6279999999999992</v>
      </c>
      <c r="O222" s="21" t="s">
        <v>626</v>
      </c>
      <c r="P222" s="81"/>
      <c r="Q222" s="5"/>
    </row>
    <row r="223" spans="1:17" customFormat="1" ht="30" x14ac:dyDescent="0.2">
      <c r="A223" s="51">
        <v>218</v>
      </c>
      <c r="B223" s="87" t="s">
        <v>23</v>
      </c>
      <c r="C223" s="61" t="s">
        <v>196</v>
      </c>
      <c r="D223" s="53" t="s">
        <v>197</v>
      </c>
      <c r="E223" s="53" t="s">
        <v>583</v>
      </c>
      <c r="F223" s="24" t="s">
        <v>749</v>
      </c>
      <c r="G223" s="54" t="s">
        <v>56</v>
      </c>
      <c r="H223" s="17">
        <v>5</v>
      </c>
      <c r="I223" s="18">
        <v>406</v>
      </c>
      <c r="J223" s="18">
        <v>0</v>
      </c>
      <c r="K223" s="19">
        <f t="shared" si="15"/>
        <v>406</v>
      </c>
      <c r="L223" s="19">
        <f t="shared" si="16"/>
        <v>2030</v>
      </c>
      <c r="M223" s="19">
        <f t="shared" si="17"/>
        <v>0</v>
      </c>
      <c r="N223" s="109">
        <f t="shared" si="18"/>
        <v>2030</v>
      </c>
      <c r="O223" s="21" t="s">
        <v>626</v>
      </c>
      <c r="P223" s="81"/>
      <c r="Q223" s="5"/>
    </row>
    <row r="224" spans="1:17" customFormat="1" ht="30" x14ac:dyDescent="0.2">
      <c r="A224" s="51">
        <v>219</v>
      </c>
      <c r="B224" s="87" t="s">
        <v>23</v>
      </c>
      <c r="C224" s="61" t="s">
        <v>196</v>
      </c>
      <c r="D224" s="53" t="s">
        <v>197</v>
      </c>
      <c r="E224" s="53" t="s">
        <v>583</v>
      </c>
      <c r="F224" s="24" t="s">
        <v>750</v>
      </c>
      <c r="G224" s="54" t="s">
        <v>65</v>
      </c>
      <c r="H224" s="17">
        <v>5</v>
      </c>
      <c r="I224" s="18">
        <v>4.91</v>
      </c>
      <c r="J224" s="18">
        <v>52.72</v>
      </c>
      <c r="K224" s="19">
        <f t="shared" si="15"/>
        <v>57.629999999999995</v>
      </c>
      <c r="L224" s="19">
        <f t="shared" si="16"/>
        <v>24.55</v>
      </c>
      <c r="M224" s="19">
        <f t="shared" si="17"/>
        <v>263.60000000000002</v>
      </c>
      <c r="N224" s="109">
        <f t="shared" si="18"/>
        <v>288.14999999999998</v>
      </c>
      <c r="O224" s="21" t="s">
        <v>628</v>
      </c>
      <c r="P224" s="81"/>
      <c r="Q224" s="5"/>
    </row>
    <row r="225" spans="1:17" customFormat="1" ht="30" x14ac:dyDescent="0.2">
      <c r="A225" s="51">
        <v>220</v>
      </c>
      <c r="B225" s="87" t="s">
        <v>23</v>
      </c>
      <c r="C225" s="61" t="s">
        <v>196</v>
      </c>
      <c r="D225" s="53" t="s">
        <v>197</v>
      </c>
      <c r="E225" s="53" t="s">
        <v>583</v>
      </c>
      <c r="F225" s="24" t="s">
        <v>751</v>
      </c>
      <c r="G225" s="54" t="s">
        <v>65</v>
      </c>
      <c r="H225" s="17">
        <v>282</v>
      </c>
      <c r="I225" s="18">
        <v>11.63</v>
      </c>
      <c r="J225" s="18">
        <v>52.72</v>
      </c>
      <c r="K225" s="19">
        <f t="shared" si="15"/>
        <v>64.349999999999994</v>
      </c>
      <c r="L225" s="19">
        <f t="shared" si="16"/>
        <v>3279.6600000000003</v>
      </c>
      <c r="M225" s="19">
        <f t="shared" si="17"/>
        <v>14867.039999999999</v>
      </c>
      <c r="N225" s="109">
        <f t="shared" si="18"/>
        <v>18146.699999999997</v>
      </c>
      <c r="O225" s="21" t="s">
        <v>628</v>
      </c>
      <c r="P225" s="81"/>
      <c r="Q225" s="5"/>
    </row>
    <row r="226" spans="1:17" customFormat="1" ht="45" x14ac:dyDescent="0.2">
      <c r="A226" s="51">
        <v>221</v>
      </c>
      <c r="B226" s="87" t="s">
        <v>23</v>
      </c>
      <c r="C226" s="61" t="s">
        <v>196</v>
      </c>
      <c r="D226" s="53" t="s">
        <v>197</v>
      </c>
      <c r="E226" s="53" t="s">
        <v>206</v>
      </c>
      <c r="F226" s="24" t="s">
        <v>752</v>
      </c>
      <c r="G226" s="54" t="s">
        <v>56</v>
      </c>
      <c r="H226" s="17">
        <v>2</v>
      </c>
      <c r="I226" s="18">
        <v>4.6479999999999997</v>
      </c>
      <c r="J226" s="18">
        <v>0</v>
      </c>
      <c r="K226" s="19">
        <f t="shared" si="15"/>
        <v>4.6479999999999997</v>
      </c>
      <c r="L226" s="19">
        <f t="shared" si="16"/>
        <v>9.2959999999999994</v>
      </c>
      <c r="M226" s="19">
        <f t="shared" si="17"/>
        <v>0</v>
      </c>
      <c r="N226" s="109">
        <f t="shared" si="18"/>
        <v>9.2959999999999994</v>
      </c>
      <c r="O226" s="21" t="s">
        <v>578</v>
      </c>
      <c r="P226" s="81"/>
      <c r="Q226" s="5"/>
    </row>
    <row r="227" spans="1:17" customFormat="1" ht="45" x14ac:dyDescent="0.2">
      <c r="A227" s="51">
        <v>222</v>
      </c>
      <c r="B227" s="87" t="s">
        <v>23</v>
      </c>
      <c r="C227" s="61" t="s">
        <v>196</v>
      </c>
      <c r="D227" s="53" t="s">
        <v>197</v>
      </c>
      <c r="E227" s="53" t="s">
        <v>206</v>
      </c>
      <c r="F227" s="24" t="s">
        <v>753</v>
      </c>
      <c r="G227" s="54" t="s">
        <v>56</v>
      </c>
      <c r="H227" s="17">
        <v>2</v>
      </c>
      <c r="I227" s="18">
        <v>16.884</v>
      </c>
      <c r="J227" s="18">
        <v>0</v>
      </c>
      <c r="K227" s="19">
        <f t="shared" si="15"/>
        <v>16.884</v>
      </c>
      <c r="L227" s="19">
        <f t="shared" si="16"/>
        <v>33.768000000000001</v>
      </c>
      <c r="M227" s="19">
        <f t="shared" si="17"/>
        <v>0</v>
      </c>
      <c r="N227" s="109">
        <f t="shared" si="18"/>
        <v>33.768000000000001</v>
      </c>
      <c r="O227" s="21" t="s">
        <v>578</v>
      </c>
      <c r="P227" s="81"/>
      <c r="Q227" s="5"/>
    </row>
    <row r="228" spans="1:17" customFormat="1" ht="45" x14ac:dyDescent="0.2">
      <c r="A228" s="51">
        <v>223</v>
      </c>
      <c r="B228" s="87" t="s">
        <v>23</v>
      </c>
      <c r="C228" s="61" t="s">
        <v>196</v>
      </c>
      <c r="D228" s="53" t="s">
        <v>197</v>
      </c>
      <c r="E228" s="53" t="s">
        <v>206</v>
      </c>
      <c r="F228" s="24" t="s">
        <v>754</v>
      </c>
      <c r="G228" s="54" t="s">
        <v>56</v>
      </c>
      <c r="H228" s="17">
        <v>2</v>
      </c>
      <c r="I228" s="18">
        <v>1.5959999999999999</v>
      </c>
      <c r="J228" s="18">
        <v>0</v>
      </c>
      <c r="K228" s="19">
        <f t="shared" si="15"/>
        <v>1.5959999999999999</v>
      </c>
      <c r="L228" s="19">
        <f t="shared" si="16"/>
        <v>3.1919999999999997</v>
      </c>
      <c r="M228" s="19">
        <f t="shared" si="17"/>
        <v>0</v>
      </c>
      <c r="N228" s="109">
        <f t="shared" si="18"/>
        <v>3.1919999999999997</v>
      </c>
      <c r="O228" s="21" t="s">
        <v>578</v>
      </c>
      <c r="P228" s="81"/>
      <c r="Q228" s="5"/>
    </row>
    <row r="229" spans="1:17" customFormat="1" ht="45" x14ac:dyDescent="0.2">
      <c r="A229" s="51">
        <v>224</v>
      </c>
      <c r="B229" s="87" t="s">
        <v>23</v>
      </c>
      <c r="C229" s="61" t="s">
        <v>196</v>
      </c>
      <c r="D229" s="53" t="s">
        <v>197</v>
      </c>
      <c r="E229" s="53" t="s">
        <v>206</v>
      </c>
      <c r="F229" s="24" t="s">
        <v>755</v>
      </c>
      <c r="G229" s="54" t="s">
        <v>56</v>
      </c>
      <c r="H229" s="17">
        <v>1</v>
      </c>
      <c r="I229" s="18">
        <v>8.7779999999999987</v>
      </c>
      <c r="J229" s="18">
        <v>0</v>
      </c>
      <c r="K229" s="19">
        <f t="shared" si="15"/>
        <v>8.7779999999999987</v>
      </c>
      <c r="L229" s="19">
        <f t="shared" si="16"/>
        <v>8.7779999999999987</v>
      </c>
      <c r="M229" s="19">
        <f t="shared" si="17"/>
        <v>0</v>
      </c>
      <c r="N229" s="109">
        <f t="shared" si="18"/>
        <v>8.7779999999999987</v>
      </c>
      <c r="O229" s="21" t="s">
        <v>578</v>
      </c>
      <c r="P229" s="81"/>
      <c r="Q229" s="5"/>
    </row>
    <row r="230" spans="1:17" customFormat="1" ht="45" x14ac:dyDescent="0.2">
      <c r="A230" s="51">
        <v>225</v>
      </c>
      <c r="B230" s="87" t="s">
        <v>23</v>
      </c>
      <c r="C230" s="61" t="s">
        <v>196</v>
      </c>
      <c r="D230" s="53" t="s">
        <v>197</v>
      </c>
      <c r="E230" s="53" t="s">
        <v>206</v>
      </c>
      <c r="F230" s="24" t="s">
        <v>756</v>
      </c>
      <c r="G230" s="54" t="s">
        <v>56</v>
      </c>
      <c r="H230" s="17">
        <v>2</v>
      </c>
      <c r="I230" s="18">
        <v>0.81199999999999994</v>
      </c>
      <c r="J230" s="18">
        <v>0</v>
      </c>
      <c r="K230" s="19">
        <f t="shared" si="15"/>
        <v>0.81199999999999994</v>
      </c>
      <c r="L230" s="19">
        <f t="shared" si="16"/>
        <v>1.6239999999999999</v>
      </c>
      <c r="M230" s="19">
        <f t="shared" si="17"/>
        <v>0</v>
      </c>
      <c r="N230" s="109">
        <f t="shared" si="18"/>
        <v>1.6239999999999999</v>
      </c>
      <c r="O230" s="21" t="s">
        <v>578</v>
      </c>
      <c r="P230" s="81"/>
      <c r="Q230" s="5"/>
    </row>
    <row r="231" spans="1:17" customFormat="1" ht="45" x14ac:dyDescent="0.2">
      <c r="A231" s="51">
        <v>226</v>
      </c>
      <c r="B231" s="87" t="s">
        <v>23</v>
      </c>
      <c r="C231" s="61" t="s">
        <v>196</v>
      </c>
      <c r="D231" s="53" t="s">
        <v>197</v>
      </c>
      <c r="E231" s="53" t="s">
        <v>206</v>
      </c>
      <c r="F231" s="24" t="s">
        <v>757</v>
      </c>
      <c r="G231" s="54" t="s">
        <v>56</v>
      </c>
      <c r="H231" s="17">
        <v>3</v>
      </c>
      <c r="I231" s="18">
        <v>3.7659999999999996</v>
      </c>
      <c r="J231" s="18">
        <v>0</v>
      </c>
      <c r="K231" s="19">
        <f t="shared" si="15"/>
        <v>3.7659999999999996</v>
      </c>
      <c r="L231" s="19">
        <f t="shared" si="16"/>
        <v>11.297999999999998</v>
      </c>
      <c r="M231" s="19">
        <f t="shared" si="17"/>
        <v>0</v>
      </c>
      <c r="N231" s="109">
        <f t="shared" si="18"/>
        <v>11.297999999999998</v>
      </c>
      <c r="O231" s="21" t="s">
        <v>578</v>
      </c>
      <c r="P231" s="81"/>
      <c r="Q231" s="5"/>
    </row>
    <row r="232" spans="1:17" customFormat="1" ht="45" x14ac:dyDescent="0.2">
      <c r="A232" s="51">
        <v>227</v>
      </c>
      <c r="B232" s="87" t="s">
        <v>23</v>
      </c>
      <c r="C232" s="61" t="s">
        <v>196</v>
      </c>
      <c r="D232" s="53" t="s">
        <v>197</v>
      </c>
      <c r="E232" s="53" t="s">
        <v>206</v>
      </c>
      <c r="F232" s="24" t="s">
        <v>758</v>
      </c>
      <c r="G232" s="54" t="s">
        <v>56</v>
      </c>
      <c r="H232" s="17">
        <v>1</v>
      </c>
      <c r="I232" s="18">
        <v>12.459999999999999</v>
      </c>
      <c r="J232" s="18">
        <v>0</v>
      </c>
      <c r="K232" s="19">
        <f t="shared" si="15"/>
        <v>12.459999999999999</v>
      </c>
      <c r="L232" s="19">
        <f t="shared" si="16"/>
        <v>12.459999999999999</v>
      </c>
      <c r="M232" s="19">
        <f t="shared" si="17"/>
        <v>0</v>
      </c>
      <c r="N232" s="109">
        <f t="shared" si="18"/>
        <v>12.459999999999999</v>
      </c>
      <c r="O232" s="21" t="s">
        <v>578</v>
      </c>
      <c r="P232" s="81"/>
      <c r="Q232" s="5"/>
    </row>
    <row r="233" spans="1:17" customFormat="1" ht="45" x14ac:dyDescent="0.2">
      <c r="A233" s="51">
        <v>228</v>
      </c>
      <c r="B233" s="87" t="s">
        <v>23</v>
      </c>
      <c r="C233" s="61" t="s">
        <v>196</v>
      </c>
      <c r="D233" s="53" t="s">
        <v>197</v>
      </c>
      <c r="E233" s="53" t="s">
        <v>206</v>
      </c>
      <c r="F233" s="24" t="s">
        <v>759</v>
      </c>
      <c r="G233" s="54" t="s">
        <v>56</v>
      </c>
      <c r="H233" s="17">
        <v>1</v>
      </c>
      <c r="I233" s="18">
        <v>9.1</v>
      </c>
      <c r="J233" s="18">
        <v>0</v>
      </c>
      <c r="K233" s="19">
        <f t="shared" si="15"/>
        <v>9.1</v>
      </c>
      <c r="L233" s="19">
        <f t="shared" si="16"/>
        <v>9.1</v>
      </c>
      <c r="M233" s="19">
        <f t="shared" si="17"/>
        <v>0</v>
      </c>
      <c r="N233" s="109">
        <f t="shared" si="18"/>
        <v>9.1</v>
      </c>
      <c r="O233" s="21" t="s">
        <v>578</v>
      </c>
      <c r="P233" s="81"/>
      <c r="Q233" s="5"/>
    </row>
    <row r="234" spans="1:17" customFormat="1" ht="45" x14ac:dyDescent="0.2">
      <c r="A234" s="51">
        <v>229</v>
      </c>
      <c r="B234" s="87" t="s">
        <v>23</v>
      </c>
      <c r="C234" s="61" t="s">
        <v>196</v>
      </c>
      <c r="D234" s="53" t="s">
        <v>197</v>
      </c>
      <c r="E234" s="53" t="s">
        <v>206</v>
      </c>
      <c r="F234" s="24" t="s">
        <v>760</v>
      </c>
      <c r="G234" s="54" t="s">
        <v>56</v>
      </c>
      <c r="H234" s="17">
        <v>2</v>
      </c>
      <c r="I234" s="18">
        <v>35</v>
      </c>
      <c r="J234" s="18">
        <v>0</v>
      </c>
      <c r="K234" s="19">
        <f t="shared" si="15"/>
        <v>35</v>
      </c>
      <c r="L234" s="19">
        <f t="shared" si="16"/>
        <v>70</v>
      </c>
      <c r="M234" s="19">
        <f t="shared" si="17"/>
        <v>0</v>
      </c>
      <c r="N234" s="109">
        <f t="shared" si="18"/>
        <v>70</v>
      </c>
      <c r="O234" s="21" t="s">
        <v>578</v>
      </c>
      <c r="P234" s="81"/>
      <c r="Q234" s="5"/>
    </row>
    <row r="235" spans="1:17" customFormat="1" ht="45" x14ac:dyDescent="0.2">
      <c r="A235" s="51">
        <v>230</v>
      </c>
      <c r="B235" s="87" t="s">
        <v>23</v>
      </c>
      <c r="C235" s="61" t="s">
        <v>196</v>
      </c>
      <c r="D235" s="53" t="s">
        <v>197</v>
      </c>
      <c r="E235" s="53" t="s">
        <v>206</v>
      </c>
      <c r="F235" s="24" t="s">
        <v>761</v>
      </c>
      <c r="G235" s="54" t="s">
        <v>56</v>
      </c>
      <c r="H235" s="17">
        <v>2</v>
      </c>
      <c r="I235" s="18">
        <v>60.199999999999996</v>
      </c>
      <c r="J235" s="18">
        <v>0</v>
      </c>
      <c r="K235" s="19">
        <f t="shared" si="15"/>
        <v>60.199999999999996</v>
      </c>
      <c r="L235" s="19">
        <f t="shared" si="16"/>
        <v>120.39999999999999</v>
      </c>
      <c r="M235" s="19">
        <f t="shared" si="17"/>
        <v>0</v>
      </c>
      <c r="N235" s="109">
        <f t="shared" si="18"/>
        <v>120.39999999999999</v>
      </c>
      <c r="O235" s="21" t="s">
        <v>578</v>
      </c>
      <c r="P235" s="81"/>
      <c r="Q235" s="5"/>
    </row>
    <row r="236" spans="1:17" customFormat="1" ht="45" x14ac:dyDescent="0.2">
      <c r="A236" s="51">
        <v>231</v>
      </c>
      <c r="B236" s="87" t="s">
        <v>23</v>
      </c>
      <c r="C236" s="61" t="s">
        <v>196</v>
      </c>
      <c r="D236" s="53" t="s">
        <v>197</v>
      </c>
      <c r="E236" s="53" t="s">
        <v>206</v>
      </c>
      <c r="F236" s="24" t="s">
        <v>762</v>
      </c>
      <c r="G236" s="54" t="s">
        <v>56</v>
      </c>
      <c r="H236" s="17">
        <v>1</v>
      </c>
      <c r="I236" s="18">
        <v>27.005999999999997</v>
      </c>
      <c r="J236" s="18">
        <v>0</v>
      </c>
      <c r="K236" s="19">
        <f t="shared" si="15"/>
        <v>27.005999999999997</v>
      </c>
      <c r="L236" s="19">
        <f t="shared" si="16"/>
        <v>27.005999999999997</v>
      </c>
      <c r="M236" s="19">
        <f t="shared" si="17"/>
        <v>0</v>
      </c>
      <c r="N236" s="109">
        <f t="shared" si="18"/>
        <v>27.005999999999997</v>
      </c>
      <c r="O236" s="21" t="s">
        <v>578</v>
      </c>
      <c r="P236" s="81"/>
      <c r="Q236" s="5"/>
    </row>
    <row r="237" spans="1:17" customFormat="1" ht="45" x14ac:dyDescent="0.2">
      <c r="A237" s="51">
        <v>232</v>
      </c>
      <c r="B237" s="87" t="s">
        <v>23</v>
      </c>
      <c r="C237" s="61" t="s">
        <v>196</v>
      </c>
      <c r="D237" s="53" t="s">
        <v>197</v>
      </c>
      <c r="E237" s="53" t="s">
        <v>206</v>
      </c>
      <c r="F237" s="24" t="s">
        <v>763</v>
      </c>
      <c r="G237" s="54" t="s">
        <v>56</v>
      </c>
      <c r="H237" s="17">
        <v>1</v>
      </c>
      <c r="I237" s="18">
        <v>23.659999999999997</v>
      </c>
      <c r="J237" s="18">
        <v>0</v>
      </c>
      <c r="K237" s="19">
        <f t="shared" si="15"/>
        <v>23.659999999999997</v>
      </c>
      <c r="L237" s="19">
        <f t="shared" si="16"/>
        <v>23.659999999999997</v>
      </c>
      <c r="M237" s="19">
        <f t="shared" si="17"/>
        <v>0</v>
      </c>
      <c r="N237" s="109">
        <f t="shared" si="18"/>
        <v>23.659999999999997</v>
      </c>
      <c r="O237" s="21" t="s">
        <v>578</v>
      </c>
      <c r="P237" s="81"/>
      <c r="Q237" s="5"/>
    </row>
    <row r="238" spans="1:17" customFormat="1" ht="45" x14ac:dyDescent="0.2">
      <c r="A238" s="51">
        <v>233</v>
      </c>
      <c r="B238" s="87" t="s">
        <v>23</v>
      </c>
      <c r="C238" s="61" t="s">
        <v>196</v>
      </c>
      <c r="D238" s="53" t="s">
        <v>197</v>
      </c>
      <c r="E238" s="53" t="s">
        <v>206</v>
      </c>
      <c r="F238" s="24" t="s">
        <v>764</v>
      </c>
      <c r="G238" s="54" t="s">
        <v>56</v>
      </c>
      <c r="H238" s="17">
        <v>1</v>
      </c>
      <c r="I238" s="18">
        <v>9.0860000000000003</v>
      </c>
      <c r="J238" s="18">
        <v>0</v>
      </c>
      <c r="K238" s="19">
        <f t="shared" si="15"/>
        <v>9.0860000000000003</v>
      </c>
      <c r="L238" s="19">
        <f t="shared" si="16"/>
        <v>9.0860000000000003</v>
      </c>
      <c r="M238" s="19">
        <f t="shared" si="17"/>
        <v>0</v>
      </c>
      <c r="N238" s="109">
        <f t="shared" si="18"/>
        <v>9.0860000000000003</v>
      </c>
      <c r="O238" s="21" t="s">
        <v>578</v>
      </c>
      <c r="P238" s="81"/>
      <c r="Q238" s="5"/>
    </row>
    <row r="239" spans="1:17" ht="45" x14ac:dyDescent="0.2">
      <c r="A239" s="51">
        <v>234</v>
      </c>
      <c r="B239" s="87" t="s">
        <v>23</v>
      </c>
      <c r="C239" s="61" t="s">
        <v>196</v>
      </c>
      <c r="D239" s="53" t="s">
        <v>197</v>
      </c>
      <c r="E239" s="53" t="s">
        <v>206</v>
      </c>
      <c r="F239" s="24" t="s">
        <v>765</v>
      </c>
      <c r="G239" s="54" t="s">
        <v>65</v>
      </c>
      <c r="H239" s="17">
        <v>120</v>
      </c>
      <c r="I239" s="18">
        <v>4.91</v>
      </c>
      <c r="J239" s="18">
        <v>52.72</v>
      </c>
      <c r="K239" s="19">
        <f t="shared" si="15"/>
        <v>57.629999999999995</v>
      </c>
      <c r="L239" s="19">
        <f t="shared" si="16"/>
        <v>589.20000000000005</v>
      </c>
      <c r="M239" s="19">
        <f t="shared" si="17"/>
        <v>6326.4</v>
      </c>
      <c r="N239" s="109">
        <f t="shared" si="18"/>
        <v>6915.5999999999995</v>
      </c>
      <c r="O239" s="21" t="s">
        <v>578</v>
      </c>
      <c r="P239" s="81"/>
    </row>
    <row r="240" spans="1:17" ht="45" x14ac:dyDescent="0.2">
      <c r="A240" s="51">
        <v>235</v>
      </c>
      <c r="B240" s="87" t="s">
        <v>23</v>
      </c>
      <c r="C240" s="61" t="s">
        <v>196</v>
      </c>
      <c r="D240" s="53" t="s">
        <v>197</v>
      </c>
      <c r="E240" s="53" t="s">
        <v>206</v>
      </c>
      <c r="F240" s="24" t="s">
        <v>766</v>
      </c>
      <c r="G240" s="54" t="s">
        <v>65</v>
      </c>
      <c r="H240" s="17">
        <v>100</v>
      </c>
      <c r="I240" s="18">
        <v>11.63</v>
      </c>
      <c r="J240" s="18">
        <v>52.72</v>
      </c>
      <c r="K240" s="19">
        <f t="shared" si="15"/>
        <v>64.349999999999994</v>
      </c>
      <c r="L240" s="19">
        <f t="shared" si="16"/>
        <v>1163</v>
      </c>
      <c r="M240" s="19">
        <f t="shared" si="17"/>
        <v>5272</v>
      </c>
      <c r="N240" s="109">
        <f t="shared" si="18"/>
        <v>6434.9999999999991</v>
      </c>
      <c r="O240" s="21" t="s">
        <v>578</v>
      </c>
      <c r="P240" s="81"/>
    </row>
    <row r="241" spans="1:17" ht="45" x14ac:dyDescent="0.2">
      <c r="A241" s="51">
        <v>236</v>
      </c>
      <c r="B241" s="87" t="s">
        <v>23</v>
      </c>
      <c r="C241" s="61" t="s">
        <v>196</v>
      </c>
      <c r="D241" s="53" t="s">
        <v>197</v>
      </c>
      <c r="E241" s="53" t="s">
        <v>206</v>
      </c>
      <c r="F241" s="24" t="s">
        <v>767</v>
      </c>
      <c r="G241" s="54" t="s">
        <v>65</v>
      </c>
      <c r="H241" s="17">
        <v>12</v>
      </c>
      <c r="I241" s="18">
        <v>18.46</v>
      </c>
      <c r="J241" s="18">
        <v>51.8</v>
      </c>
      <c r="K241" s="19">
        <f t="shared" si="15"/>
        <v>70.259999999999991</v>
      </c>
      <c r="L241" s="19">
        <f t="shared" si="16"/>
        <v>221.52</v>
      </c>
      <c r="M241" s="19">
        <f t="shared" si="17"/>
        <v>621.59999999999991</v>
      </c>
      <c r="N241" s="109">
        <f t="shared" si="18"/>
        <v>843.11999999999989</v>
      </c>
      <c r="O241" s="21" t="s">
        <v>578</v>
      </c>
      <c r="P241" s="81"/>
    </row>
    <row r="242" spans="1:17" customFormat="1" ht="45" x14ac:dyDescent="0.2">
      <c r="A242" s="51">
        <v>237</v>
      </c>
      <c r="B242" s="87" t="s">
        <v>23</v>
      </c>
      <c r="C242" s="61" t="s">
        <v>196</v>
      </c>
      <c r="D242" s="53" t="s">
        <v>197</v>
      </c>
      <c r="E242" s="53" t="s">
        <v>206</v>
      </c>
      <c r="F242" s="24" t="s">
        <v>768</v>
      </c>
      <c r="G242" s="54" t="s">
        <v>65</v>
      </c>
      <c r="H242" s="17">
        <v>15</v>
      </c>
      <c r="I242" s="18">
        <v>19.59</v>
      </c>
      <c r="J242" s="18">
        <v>61.12</v>
      </c>
      <c r="K242" s="19">
        <f t="shared" si="15"/>
        <v>80.709999999999994</v>
      </c>
      <c r="L242" s="19">
        <f t="shared" si="16"/>
        <v>293.85000000000002</v>
      </c>
      <c r="M242" s="19">
        <f t="shared" si="17"/>
        <v>916.8</v>
      </c>
      <c r="N242" s="109">
        <f t="shared" si="18"/>
        <v>1210.6499999999999</v>
      </c>
      <c r="O242" s="21" t="s">
        <v>578</v>
      </c>
      <c r="P242" s="81"/>
      <c r="Q242" s="5"/>
    </row>
    <row r="243" spans="1:17" customFormat="1" ht="45" x14ac:dyDescent="0.2">
      <c r="A243" s="51">
        <v>238</v>
      </c>
      <c r="B243" s="87" t="s">
        <v>23</v>
      </c>
      <c r="C243" s="61" t="s">
        <v>196</v>
      </c>
      <c r="D243" s="53" t="s">
        <v>197</v>
      </c>
      <c r="E243" s="53" t="s">
        <v>206</v>
      </c>
      <c r="F243" s="24" t="s">
        <v>769</v>
      </c>
      <c r="G243" s="54" t="s">
        <v>65</v>
      </c>
      <c r="H243" s="17">
        <v>28</v>
      </c>
      <c r="I243" s="18">
        <v>76.64</v>
      </c>
      <c r="J243" s="18">
        <v>61.12</v>
      </c>
      <c r="K243" s="19">
        <f t="shared" si="15"/>
        <v>137.76</v>
      </c>
      <c r="L243" s="19">
        <f t="shared" si="16"/>
        <v>2145.92</v>
      </c>
      <c r="M243" s="19">
        <f t="shared" si="17"/>
        <v>1711.36</v>
      </c>
      <c r="N243" s="109">
        <f t="shared" si="18"/>
        <v>3857.2799999999997</v>
      </c>
      <c r="O243" s="21" t="s">
        <v>578</v>
      </c>
      <c r="P243" s="81"/>
      <c r="Q243" s="5"/>
    </row>
    <row r="244" spans="1:17" ht="45" x14ac:dyDescent="0.2">
      <c r="A244" s="51">
        <v>239</v>
      </c>
      <c r="B244" s="87" t="s">
        <v>23</v>
      </c>
      <c r="C244" s="61" t="s">
        <v>196</v>
      </c>
      <c r="D244" s="53" t="s">
        <v>197</v>
      </c>
      <c r="E244" s="53" t="s">
        <v>205</v>
      </c>
      <c r="F244" s="24" t="s">
        <v>770</v>
      </c>
      <c r="G244" s="54" t="s">
        <v>56</v>
      </c>
      <c r="H244" s="17">
        <v>1</v>
      </c>
      <c r="I244" s="18">
        <v>924</v>
      </c>
      <c r="J244" s="18">
        <v>1961.57</v>
      </c>
      <c r="K244" s="19">
        <f t="shared" si="15"/>
        <v>2885.5699999999997</v>
      </c>
      <c r="L244" s="19">
        <f t="shared" si="16"/>
        <v>924</v>
      </c>
      <c r="M244" s="19">
        <f t="shared" si="17"/>
        <v>1961.57</v>
      </c>
      <c r="N244" s="109">
        <f t="shared" si="18"/>
        <v>2885.5699999999997</v>
      </c>
      <c r="O244" s="20" t="s">
        <v>1018</v>
      </c>
      <c r="P244" s="81"/>
    </row>
    <row r="245" spans="1:17" customFormat="1" ht="60" x14ac:dyDescent="0.2">
      <c r="A245" s="51">
        <v>240</v>
      </c>
      <c r="B245" s="87" t="s">
        <v>23</v>
      </c>
      <c r="C245" s="61" t="s">
        <v>196</v>
      </c>
      <c r="D245" s="53" t="s">
        <v>197</v>
      </c>
      <c r="E245" s="53" t="s">
        <v>207</v>
      </c>
      <c r="F245" s="24" t="s">
        <v>963</v>
      </c>
      <c r="G245" s="54" t="s">
        <v>56</v>
      </c>
      <c r="H245" s="17">
        <v>1</v>
      </c>
      <c r="I245" s="18">
        <v>6678</v>
      </c>
      <c r="J245" s="18">
        <v>3304</v>
      </c>
      <c r="K245" s="19">
        <f t="shared" si="15"/>
        <v>9982</v>
      </c>
      <c r="L245" s="19">
        <f t="shared" si="16"/>
        <v>6678</v>
      </c>
      <c r="M245" s="19">
        <f t="shared" si="17"/>
        <v>3304</v>
      </c>
      <c r="N245" s="109">
        <f t="shared" si="18"/>
        <v>9982</v>
      </c>
      <c r="O245" s="21" t="s">
        <v>217</v>
      </c>
      <c r="P245" s="81"/>
      <c r="Q245" s="5"/>
    </row>
    <row r="246" spans="1:17" customFormat="1" ht="23.25" x14ac:dyDescent="0.2">
      <c r="A246" s="51">
        <v>241</v>
      </c>
      <c r="B246" s="87" t="s">
        <v>23</v>
      </c>
      <c r="C246" s="61" t="s">
        <v>196</v>
      </c>
      <c r="D246" s="53" t="s">
        <v>197</v>
      </c>
      <c r="E246" s="53" t="s">
        <v>207</v>
      </c>
      <c r="F246" s="24" t="s">
        <v>786</v>
      </c>
      <c r="G246" s="54" t="s">
        <v>56</v>
      </c>
      <c r="H246" s="17">
        <v>9</v>
      </c>
      <c r="I246" s="18">
        <v>244.27</v>
      </c>
      <c r="J246" s="18">
        <v>84</v>
      </c>
      <c r="K246" s="19">
        <f t="shared" si="15"/>
        <v>328.27</v>
      </c>
      <c r="L246" s="19">
        <f t="shared" si="16"/>
        <v>2198.4300000000003</v>
      </c>
      <c r="M246" s="19">
        <f t="shared" si="17"/>
        <v>756</v>
      </c>
      <c r="N246" s="109">
        <f t="shared" si="18"/>
        <v>2954.43</v>
      </c>
      <c r="O246" s="21" t="s">
        <v>580</v>
      </c>
      <c r="P246" s="81"/>
      <c r="Q246" s="5"/>
    </row>
    <row r="247" spans="1:17" customFormat="1" ht="23.25" x14ac:dyDescent="0.2">
      <c r="A247" s="51">
        <v>242</v>
      </c>
      <c r="B247" s="87" t="s">
        <v>23</v>
      </c>
      <c r="C247" s="61" t="s">
        <v>196</v>
      </c>
      <c r="D247" s="53" t="s">
        <v>197</v>
      </c>
      <c r="E247" s="53" t="s">
        <v>207</v>
      </c>
      <c r="F247" s="24" t="s">
        <v>775</v>
      </c>
      <c r="G247" s="54" t="s">
        <v>56</v>
      </c>
      <c r="H247" s="17">
        <v>7</v>
      </c>
      <c r="I247" s="18">
        <v>13.132</v>
      </c>
      <c r="J247" s="18">
        <v>0</v>
      </c>
      <c r="K247" s="19">
        <f t="shared" si="15"/>
        <v>13.132</v>
      </c>
      <c r="L247" s="19">
        <f t="shared" si="16"/>
        <v>91.923999999999992</v>
      </c>
      <c r="M247" s="19">
        <f t="shared" si="17"/>
        <v>0</v>
      </c>
      <c r="N247" s="109">
        <f t="shared" si="18"/>
        <v>91.923999999999992</v>
      </c>
      <c r="O247" s="21" t="s">
        <v>580</v>
      </c>
      <c r="P247" s="81"/>
      <c r="Q247" s="5"/>
    </row>
    <row r="248" spans="1:17" customFormat="1" ht="23.25" x14ac:dyDescent="0.2">
      <c r="A248" s="51">
        <v>243</v>
      </c>
      <c r="B248" s="87" t="s">
        <v>23</v>
      </c>
      <c r="C248" s="61" t="s">
        <v>196</v>
      </c>
      <c r="D248" s="53" t="s">
        <v>197</v>
      </c>
      <c r="E248" s="53" t="s">
        <v>207</v>
      </c>
      <c r="F248" s="24" t="s">
        <v>776</v>
      </c>
      <c r="G248" s="54" t="s">
        <v>56</v>
      </c>
      <c r="H248" s="17">
        <v>2</v>
      </c>
      <c r="I248" s="18">
        <v>20.355999999999998</v>
      </c>
      <c r="J248" s="18">
        <v>0</v>
      </c>
      <c r="K248" s="19">
        <f t="shared" si="15"/>
        <v>20.355999999999998</v>
      </c>
      <c r="L248" s="19">
        <f t="shared" si="16"/>
        <v>40.711999999999996</v>
      </c>
      <c r="M248" s="19">
        <f t="shared" si="17"/>
        <v>0</v>
      </c>
      <c r="N248" s="109">
        <f t="shared" si="18"/>
        <v>40.711999999999996</v>
      </c>
      <c r="O248" s="21" t="s">
        <v>580</v>
      </c>
      <c r="P248" s="81"/>
      <c r="Q248" s="5"/>
    </row>
    <row r="249" spans="1:17" customFormat="1" ht="23.25" x14ac:dyDescent="0.2">
      <c r="A249" s="51">
        <v>244</v>
      </c>
      <c r="B249" s="87" t="s">
        <v>23</v>
      </c>
      <c r="C249" s="61" t="s">
        <v>196</v>
      </c>
      <c r="D249" s="53" t="s">
        <v>197</v>
      </c>
      <c r="E249" s="53" t="s">
        <v>207</v>
      </c>
      <c r="F249" s="24" t="s">
        <v>777</v>
      </c>
      <c r="G249" s="54" t="s">
        <v>56</v>
      </c>
      <c r="H249" s="17">
        <v>2</v>
      </c>
      <c r="I249" s="18">
        <v>35.293999999999997</v>
      </c>
      <c r="J249" s="18">
        <v>0</v>
      </c>
      <c r="K249" s="19">
        <f t="shared" si="15"/>
        <v>35.293999999999997</v>
      </c>
      <c r="L249" s="19">
        <f t="shared" si="16"/>
        <v>70.587999999999994</v>
      </c>
      <c r="M249" s="19">
        <f t="shared" si="17"/>
        <v>0</v>
      </c>
      <c r="N249" s="109">
        <f t="shared" si="18"/>
        <v>70.587999999999994</v>
      </c>
      <c r="O249" s="21" t="s">
        <v>580</v>
      </c>
      <c r="P249" s="81"/>
      <c r="Q249" s="5"/>
    </row>
    <row r="250" spans="1:17" customFormat="1" ht="23.25" x14ac:dyDescent="0.2">
      <c r="A250" s="51">
        <v>245</v>
      </c>
      <c r="B250" s="87" t="s">
        <v>23</v>
      </c>
      <c r="C250" s="61" t="s">
        <v>196</v>
      </c>
      <c r="D250" s="53" t="s">
        <v>197</v>
      </c>
      <c r="E250" s="53" t="s">
        <v>207</v>
      </c>
      <c r="F250" s="24" t="s">
        <v>778</v>
      </c>
      <c r="G250" s="54" t="s">
        <v>56</v>
      </c>
      <c r="H250" s="17">
        <v>7</v>
      </c>
      <c r="I250" s="18">
        <v>396.2</v>
      </c>
      <c r="J250" s="18">
        <v>0</v>
      </c>
      <c r="K250" s="19">
        <f t="shared" si="15"/>
        <v>396.2</v>
      </c>
      <c r="L250" s="19">
        <f t="shared" si="16"/>
        <v>2773.4</v>
      </c>
      <c r="M250" s="19">
        <f t="shared" si="17"/>
        <v>0</v>
      </c>
      <c r="N250" s="109">
        <f t="shared" si="18"/>
        <v>2773.4</v>
      </c>
      <c r="O250" s="21" t="s">
        <v>580</v>
      </c>
      <c r="P250" s="81"/>
      <c r="Q250" s="5"/>
    </row>
    <row r="251" spans="1:17" customFormat="1" ht="30" x14ac:dyDescent="0.2">
      <c r="A251" s="51">
        <v>246</v>
      </c>
      <c r="B251" s="87" t="s">
        <v>23</v>
      </c>
      <c r="C251" s="61" t="s">
        <v>196</v>
      </c>
      <c r="D251" s="53" t="s">
        <v>197</v>
      </c>
      <c r="E251" s="53" t="s">
        <v>207</v>
      </c>
      <c r="F251" s="24" t="s">
        <v>779</v>
      </c>
      <c r="G251" s="54" t="s">
        <v>56</v>
      </c>
      <c r="H251" s="17">
        <v>1</v>
      </c>
      <c r="I251" s="18">
        <v>38.359999999999992</v>
      </c>
      <c r="J251" s="18">
        <v>0</v>
      </c>
      <c r="K251" s="19">
        <f t="shared" si="15"/>
        <v>38.359999999999992</v>
      </c>
      <c r="L251" s="19">
        <f t="shared" si="16"/>
        <v>38.359999999999992</v>
      </c>
      <c r="M251" s="19">
        <f t="shared" si="17"/>
        <v>0</v>
      </c>
      <c r="N251" s="109">
        <f t="shared" si="18"/>
        <v>38.359999999999992</v>
      </c>
      <c r="O251" s="21" t="s">
        <v>580</v>
      </c>
      <c r="P251" s="81"/>
      <c r="Q251" s="5"/>
    </row>
    <row r="252" spans="1:17" customFormat="1" ht="30" x14ac:dyDescent="0.2">
      <c r="A252" s="51">
        <v>247</v>
      </c>
      <c r="B252" s="87" t="s">
        <v>23</v>
      </c>
      <c r="C252" s="61" t="s">
        <v>196</v>
      </c>
      <c r="D252" s="53" t="s">
        <v>197</v>
      </c>
      <c r="E252" s="53" t="s">
        <v>207</v>
      </c>
      <c r="F252" s="24" t="s">
        <v>780</v>
      </c>
      <c r="G252" s="54" t="s">
        <v>56</v>
      </c>
      <c r="H252" s="17">
        <v>5</v>
      </c>
      <c r="I252" s="18">
        <v>44.66</v>
      </c>
      <c r="J252" s="18">
        <v>0</v>
      </c>
      <c r="K252" s="19">
        <f t="shared" si="15"/>
        <v>44.66</v>
      </c>
      <c r="L252" s="19">
        <f t="shared" si="16"/>
        <v>223.29999999999998</v>
      </c>
      <c r="M252" s="19">
        <f t="shared" si="17"/>
        <v>0</v>
      </c>
      <c r="N252" s="109">
        <f t="shared" si="18"/>
        <v>223.29999999999998</v>
      </c>
      <c r="O252" s="21" t="s">
        <v>580</v>
      </c>
      <c r="P252" s="81"/>
      <c r="Q252" s="5"/>
    </row>
    <row r="253" spans="1:17" customFormat="1" ht="30" x14ac:dyDescent="0.2">
      <c r="A253" s="51">
        <v>248</v>
      </c>
      <c r="B253" s="87" t="s">
        <v>23</v>
      </c>
      <c r="C253" s="61" t="s">
        <v>196</v>
      </c>
      <c r="D253" s="53" t="s">
        <v>197</v>
      </c>
      <c r="E253" s="53" t="s">
        <v>207</v>
      </c>
      <c r="F253" s="24" t="s">
        <v>781</v>
      </c>
      <c r="G253" s="54" t="s">
        <v>56</v>
      </c>
      <c r="H253" s="17">
        <v>1</v>
      </c>
      <c r="I253" s="18">
        <v>13.929999999999998</v>
      </c>
      <c r="J253" s="18">
        <v>0</v>
      </c>
      <c r="K253" s="19">
        <f t="shared" si="15"/>
        <v>13.929999999999998</v>
      </c>
      <c r="L253" s="19">
        <f t="shared" si="16"/>
        <v>13.929999999999998</v>
      </c>
      <c r="M253" s="19">
        <f t="shared" si="17"/>
        <v>0</v>
      </c>
      <c r="N253" s="109">
        <f t="shared" si="18"/>
        <v>13.929999999999998</v>
      </c>
      <c r="O253" s="21" t="s">
        <v>580</v>
      </c>
      <c r="P253" s="81"/>
      <c r="Q253" s="5"/>
    </row>
    <row r="254" spans="1:17" customFormat="1" ht="30" x14ac:dyDescent="0.2">
      <c r="A254" s="51">
        <v>249</v>
      </c>
      <c r="B254" s="87" t="s">
        <v>23</v>
      </c>
      <c r="C254" s="61" t="s">
        <v>196</v>
      </c>
      <c r="D254" s="53" t="s">
        <v>197</v>
      </c>
      <c r="E254" s="53" t="s">
        <v>207</v>
      </c>
      <c r="F254" s="24" t="s">
        <v>782</v>
      </c>
      <c r="G254" s="54" t="s">
        <v>56</v>
      </c>
      <c r="H254" s="17">
        <v>1</v>
      </c>
      <c r="I254" s="18">
        <v>32.031999999999996</v>
      </c>
      <c r="J254" s="18">
        <v>0</v>
      </c>
      <c r="K254" s="19">
        <f t="shared" si="15"/>
        <v>32.031999999999996</v>
      </c>
      <c r="L254" s="19">
        <f t="shared" si="16"/>
        <v>32.031999999999996</v>
      </c>
      <c r="M254" s="19">
        <f t="shared" si="17"/>
        <v>0</v>
      </c>
      <c r="N254" s="109">
        <f t="shared" si="18"/>
        <v>32.031999999999996</v>
      </c>
      <c r="O254" s="21" t="s">
        <v>580</v>
      </c>
      <c r="P254" s="81"/>
      <c r="Q254" s="5"/>
    </row>
    <row r="255" spans="1:17" customFormat="1" ht="23.25" x14ac:dyDescent="0.2">
      <c r="A255" s="51">
        <v>250</v>
      </c>
      <c r="B255" s="87" t="s">
        <v>23</v>
      </c>
      <c r="C255" s="61" t="s">
        <v>196</v>
      </c>
      <c r="D255" s="53" t="s">
        <v>197</v>
      </c>
      <c r="E255" s="53" t="s">
        <v>207</v>
      </c>
      <c r="F255" s="24" t="s">
        <v>783</v>
      </c>
      <c r="G255" s="54" t="s">
        <v>56</v>
      </c>
      <c r="H255" s="17">
        <v>9</v>
      </c>
      <c r="I255" s="18">
        <v>64.959999999999994</v>
      </c>
      <c r="J255" s="18">
        <v>91</v>
      </c>
      <c r="K255" s="19">
        <f t="shared" ref="K255:K318" si="19">I255+J255</f>
        <v>155.95999999999998</v>
      </c>
      <c r="L255" s="19">
        <f t="shared" ref="L255:L318" si="20">H255*I255</f>
        <v>584.64</v>
      </c>
      <c r="M255" s="19">
        <f t="shared" ref="M255:M318" si="21">H255*J255</f>
        <v>819</v>
      </c>
      <c r="N255" s="109">
        <f t="shared" ref="N255:N318" si="22">H255*K255</f>
        <v>1403.6399999999999</v>
      </c>
      <c r="O255" s="21" t="s">
        <v>580</v>
      </c>
      <c r="P255" s="81"/>
      <c r="Q255" s="5"/>
    </row>
    <row r="256" spans="1:17" customFormat="1" ht="23.25" x14ac:dyDescent="0.2">
      <c r="A256" s="51">
        <v>251</v>
      </c>
      <c r="B256" s="87" t="s">
        <v>23</v>
      </c>
      <c r="C256" s="61" t="s">
        <v>196</v>
      </c>
      <c r="D256" s="53" t="s">
        <v>197</v>
      </c>
      <c r="E256" s="53" t="s">
        <v>207</v>
      </c>
      <c r="F256" s="24" t="s">
        <v>784</v>
      </c>
      <c r="G256" s="54" t="s">
        <v>56</v>
      </c>
      <c r="H256" s="17">
        <v>11</v>
      </c>
      <c r="I256" s="18">
        <v>97.17</v>
      </c>
      <c r="J256" s="18">
        <v>84</v>
      </c>
      <c r="K256" s="19">
        <f t="shared" si="19"/>
        <v>181.17000000000002</v>
      </c>
      <c r="L256" s="19">
        <f t="shared" si="20"/>
        <v>1068.8700000000001</v>
      </c>
      <c r="M256" s="19">
        <f t="shared" si="21"/>
        <v>924</v>
      </c>
      <c r="N256" s="109">
        <f t="shared" si="22"/>
        <v>1992.8700000000001</v>
      </c>
      <c r="O256" s="21" t="s">
        <v>580</v>
      </c>
      <c r="P256" s="81"/>
      <c r="Q256" s="5"/>
    </row>
    <row r="257" spans="1:17" customFormat="1" ht="23.25" x14ac:dyDescent="0.2">
      <c r="A257" s="51">
        <v>252</v>
      </c>
      <c r="B257" s="87" t="s">
        <v>23</v>
      </c>
      <c r="C257" s="61" t="s">
        <v>196</v>
      </c>
      <c r="D257" s="53" t="s">
        <v>197</v>
      </c>
      <c r="E257" s="53" t="s">
        <v>207</v>
      </c>
      <c r="F257" s="24" t="s">
        <v>785</v>
      </c>
      <c r="G257" s="54" t="s">
        <v>56</v>
      </c>
      <c r="H257" s="17">
        <v>55</v>
      </c>
      <c r="I257" s="18">
        <v>125.14</v>
      </c>
      <c r="J257" s="18">
        <v>91</v>
      </c>
      <c r="K257" s="19">
        <f t="shared" si="19"/>
        <v>216.14</v>
      </c>
      <c r="L257" s="19">
        <f t="shared" si="20"/>
        <v>6882.7</v>
      </c>
      <c r="M257" s="19">
        <f t="shared" si="21"/>
        <v>5005</v>
      </c>
      <c r="N257" s="109">
        <f t="shared" si="22"/>
        <v>11887.699999999999</v>
      </c>
      <c r="O257" s="21" t="s">
        <v>580</v>
      </c>
      <c r="P257" s="81"/>
      <c r="Q257" s="5"/>
    </row>
    <row r="258" spans="1:17" customFormat="1" ht="307.89999999999998" customHeight="1" x14ac:dyDescent="0.2">
      <c r="A258" s="51">
        <v>253</v>
      </c>
      <c r="B258" s="87" t="s">
        <v>23</v>
      </c>
      <c r="C258" s="61" t="s">
        <v>196</v>
      </c>
      <c r="D258" s="53" t="s">
        <v>197</v>
      </c>
      <c r="E258" s="53" t="s">
        <v>131</v>
      </c>
      <c r="F258" s="24" t="s">
        <v>208</v>
      </c>
      <c r="G258" s="54" t="s">
        <v>56</v>
      </c>
      <c r="H258" s="17">
        <v>1</v>
      </c>
      <c r="I258" s="18">
        <v>37500</v>
      </c>
      <c r="J258" s="18">
        <v>0</v>
      </c>
      <c r="K258" s="19">
        <f t="shared" si="19"/>
        <v>37500</v>
      </c>
      <c r="L258" s="19">
        <f t="shared" si="20"/>
        <v>37500</v>
      </c>
      <c r="M258" s="19">
        <f t="shared" si="21"/>
        <v>0</v>
      </c>
      <c r="N258" s="109">
        <f t="shared" si="22"/>
        <v>37500</v>
      </c>
      <c r="O258" s="21" t="s">
        <v>209</v>
      </c>
      <c r="P258" s="81"/>
      <c r="Q258" s="5"/>
    </row>
    <row r="259" spans="1:17" customFormat="1" ht="30" x14ac:dyDescent="0.2">
      <c r="A259" s="51">
        <v>254</v>
      </c>
      <c r="B259" s="87" t="s">
        <v>23</v>
      </c>
      <c r="C259" s="61" t="s">
        <v>196</v>
      </c>
      <c r="D259" s="53" t="s">
        <v>197</v>
      </c>
      <c r="E259" s="53" t="s">
        <v>131</v>
      </c>
      <c r="F259" s="24" t="s">
        <v>72</v>
      </c>
      <c r="G259" s="54" t="s">
        <v>50</v>
      </c>
      <c r="H259" s="17">
        <v>4.18</v>
      </c>
      <c r="I259" s="18">
        <v>626.22</v>
      </c>
      <c r="J259" s="18">
        <v>223.24</v>
      </c>
      <c r="K259" s="19">
        <f t="shared" si="19"/>
        <v>849.46</v>
      </c>
      <c r="L259" s="19">
        <f t="shared" si="20"/>
        <v>2617.5996</v>
      </c>
      <c r="M259" s="19">
        <f t="shared" si="21"/>
        <v>933.14319999999998</v>
      </c>
      <c r="N259" s="109">
        <f t="shared" si="22"/>
        <v>3550.7428</v>
      </c>
      <c r="O259" s="21" t="s">
        <v>595</v>
      </c>
      <c r="P259" s="81"/>
      <c r="Q259" s="5"/>
    </row>
    <row r="260" spans="1:17" customFormat="1" ht="30" x14ac:dyDescent="0.2">
      <c r="A260" s="51">
        <v>255</v>
      </c>
      <c r="B260" s="87" t="s">
        <v>23</v>
      </c>
      <c r="C260" s="61" t="s">
        <v>196</v>
      </c>
      <c r="D260" s="53" t="s">
        <v>197</v>
      </c>
      <c r="E260" s="53" t="s">
        <v>131</v>
      </c>
      <c r="F260" s="24" t="s">
        <v>76</v>
      </c>
      <c r="G260" s="54" t="s">
        <v>50</v>
      </c>
      <c r="H260" s="17">
        <v>57.2</v>
      </c>
      <c r="I260" s="18">
        <v>661.5</v>
      </c>
      <c r="J260" s="18">
        <v>0</v>
      </c>
      <c r="K260" s="19">
        <f t="shared" si="19"/>
        <v>661.5</v>
      </c>
      <c r="L260" s="19">
        <f t="shared" si="20"/>
        <v>37837.800000000003</v>
      </c>
      <c r="M260" s="19">
        <f t="shared" si="21"/>
        <v>0</v>
      </c>
      <c r="N260" s="109">
        <f t="shared" si="22"/>
        <v>37837.800000000003</v>
      </c>
      <c r="O260" s="21" t="s">
        <v>596</v>
      </c>
      <c r="P260" s="81"/>
      <c r="Q260" s="5"/>
    </row>
    <row r="261" spans="1:17" customFormat="1" ht="30" x14ac:dyDescent="0.2">
      <c r="A261" s="51">
        <v>256</v>
      </c>
      <c r="B261" s="87" t="s">
        <v>23</v>
      </c>
      <c r="C261" s="61" t="s">
        <v>196</v>
      </c>
      <c r="D261" s="53" t="s">
        <v>197</v>
      </c>
      <c r="E261" s="53" t="s">
        <v>131</v>
      </c>
      <c r="F261" s="24" t="s">
        <v>70</v>
      </c>
      <c r="G261" s="54" t="s">
        <v>50</v>
      </c>
      <c r="H261" s="17">
        <v>405.92</v>
      </c>
      <c r="I261" s="18">
        <v>35.42</v>
      </c>
      <c r="J261" s="18">
        <v>0</v>
      </c>
      <c r="K261" s="19">
        <f t="shared" si="19"/>
        <v>35.42</v>
      </c>
      <c r="L261" s="19">
        <f t="shared" si="20"/>
        <v>14377.686400000001</v>
      </c>
      <c r="M261" s="19">
        <f t="shared" si="21"/>
        <v>0</v>
      </c>
      <c r="N261" s="109">
        <f t="shared" si="22"/>
        <v>14377.686400000001</v>
      </c>
      <c r="O261" s="21" t="s">
        <v>597</v>
      </c>
      <c r="P261" s="81"/>
      <c r="Q261" s="5"/>
    </row>
    <row r="262" spans="1:17" customFormat="1" ht="30" x14ac:dyDescent="0.2">
      <c r="A262" s="51">
        <v>257</v>
      </c>
      <c r="B262" s="87" t="s">
        <v>23</v>
      </c>
      <c r="C262" s="61" t="s">
        <v>196</v>
      </c>
      <c r="D262" s="53" t="s">
        <v>197</v>
      </c>
      <c r="E262" s="53" t="s">
        <v>131</v>
      </c>
      <c r="F262" s="24" t="s">
        <v>71</v>
      </c>
      <c r="G262" s="54" t="s">
        <v>50</v>
      </c>
      <c r="H262" s="17">
        <v>231</v>
      </c>
      <c r="I262" s="18">
        <v>84</v>
      </c>
      <c r="J262" s="18">
        <v>9.27</v>
      </c>
      <c r="K262" s="19">
        <f t="shared" si="19"/>
        <v>93.27</v>
      </c>
      <c r="L262" s="19">
        <f t="shared" si="20"/>
        <v>19404</v>
      </c>
      <c r="M262" s="19">
        <f t="shared" si="21"/>
        <v>2141.37</v>
      </c>
      <c r="N262" s="109">
        <f t="shared" si="22"/>
        <v>21545.37</v>
      </c>
      <c r="O262" s="21" t="s">
        <v>598</v>
      </c>
      <c r="P262" s="81"/>
      <c r="Q262" s="5"/>
    </row>
    <row r="263" spans="1:17" customFormat="1" ht="30" x14ac:dyDescent="0.2">
      <c r="A263" s="51">
        <v>258</v>
      </c>
      <c r="B263" s="87" t="s">
        <v>23</v>
      </c>
      <c r="C263" s="61" t="s">
        <v>196</v>
      </c>
      <c r="D263" s="53" t="s">
        <v>197</v>
      </c>
      <c r="E263" s="53" t="s">
        <v>131</v>
      </c>
      <c r="F263" s="24" t="s">
        <v>81</v>
      </c>
      <c r="G263" s="54" t="s">
        <v>55</v>
      </c>
      <c r="H263" s="17">
        <v>364.8</v>
      </c>
      <c r="I263" s="18">
        <v>77.180000000000007</v>
      </c>
      <c r="J263" s="18">
        <v>103.21</v>
      </c>
      <c r="K263" s="19">
        <f t="shared" si="19"/>
        <v>180.39</v>
      </c>
      <c r="L263" s="19">
        <f t="shared" si="20"/>
        <v>28155.264000000003</v>
      </c>
      <c r="M263" s="19">
        <f t="shared" si="21"/>
        <v>37651.008000000002</v>
      </c>
      <c r="N263" s="109">
        <f t="shared" si="22"/>
        <v>65806.271999999997</v>
      </c>
      <c r="O263" s="21" t="s">
        <v>593</v>
      </c>
      <c r="P263" s="81"/>
      <c r="Q263" s="5"/>
    </row>
    <row r="264" spans="1:17" customFormat="1" ht="30" x14ac:dyDescent="0.2">
      <c r="A264" s="51">
        <v>259</v>
      </c>
      <c r="B264" s="87" t="s">
        <v>23</v>
      </c>
      <c r="C264" s="61" t="s">
        <v>196</v>
      </c>
      <c r="D264" s="53" t="s">
        <v>197</v>
      </c>
      <c r="E264" s="53" t="s">
        <v>131</v>
      </c>
      <c r="F264" s="24" t="s">
        <v>74</v>
      </c>
      <c r="G264" s="54" t="s">
        <v>75</v>
      </c>
      <c r="H264" s="17">
        <v>5060</v>
      </c>
      <c r="I264" s="18">
        <v>8.43</v>
      </c>
      <c r="J264" s="18">
        <v>3.53</v>
      </c>
      <c r="K264" s="19">
        <f t="shared" si="19"/>
        <v>11.959999999999999</v>
      </c>
      <c r="L264" s="19">
        <f t="shared" si="20"/>
        <v>42655.799999999996</v>
      </c>
      <c r="M264" s="19">
        <f t="shared" si="21"/>
        <v>17861.8</v>
      </c>
      <c r="N264" s="109">
        <f t="shared" si="22"/>
        <v>60517.599999999999</v>
      </c>
      <c r="O264" s="21" t="s">
        <v>594</v>
      </c>
      <c r="P264" s="81"/>
      <c r="Q264" s="5"/>
    </row>
    <row r="265" spans="1:17" customFormat="1" ht="60" x14ac:dyDescent="0.2">
      <c r="A265" s="51">
        <v>260</v>
      </c>
      <c r="B265" s="87" t="s">
        <v>23</v>
      </c>
      <c r="C265" s="53" t="s">
        <v>197</v>
      </c>
      <c r="D265" s="53" t="s">
        <v>131</v>
      </c>
      <c r="E265" s="53" t="s">
        <v>131</v>
      </c>
      <c r="F265" s="24" t="s">
        <v>988</v>
      </c>
      <c r="G265" s="54" t="s">
        <v>56</v>
      </c>
      <c r="H265" s="17">
        <v>8</v>
      </c>
      <c r="I265" s="18">
        <v>182</v>
      </c>
      <c r="J265" s="18">
        <v>17.5</v>
      </c>
      <c r="K265" s="19">
        <f t="shared" si="19"/>
        <v>199.5</v>
      </c>
      <c r="L265" s="19">
        <f t="shared" si="20"/>
        <v>1456</v>
      </c>
      <c r="M265" s="19">
        <f t="shared" si="21"/>
        <v>140</v>
      </c>
      <c r="N265" s="109">
        <f t="shared" si="22"/>
        <v>1596</v>
      </c>
      <c r="O265" s="21" t="s">
        <v>989</v>
      </c>
      <c r="P265" s="81"/>
      <c r="Q265" s="5"/>
    </row>
    <row r="266" spans="1:17" customFormat="1" ht="30" x14ac:dyDescent="0.2">
      <c r="A266" s="51">
        <v>261</v>
      </c>
      <c r="B266" s="87" t="s">
        <v>23</v>
      </c>
      <c r="C266" s="52" t="s">
        <v>564</v>
      </c>
      <c r="D266" s="53" t="s">
        <v>197</v>
      </c>
      <c r="E266" s="53" t="s">
        <v>131</v>
      </c>
      <c r="F266" s="24" t="s">
        <v>987</v>
      </c>
      <c r="G266" s="54" t="s">
        <v>56</v>
      </c>
      <c r="H266" s="17">
        <v>8</v>
      </c>
      <c r="I266" s="18">
        <v>130</v>
      </c>
      <c r="J266" s="18">
        <v>0</v>
      </c>
      <c r="K266" s="19">
        <f t="shared" si="19"/>
        <v>130</v>
      </c>
      <c r="L266" s="19">
        <f t="shared" si="20"/>
        <v>1040</v>
      </c>
      <c r="M266" s="19">
        <f t="shared" si="21"/>
        <v>0</v>
      </c>
      <c r="N266" s="109">
        <f t="shared" si="22"/>
        <v>1040</v>
      </c>
      <c r="O266" s="20" t="s">
        <v>970</v>
      </c>
      <c r="P266" s="81"/>
      <c r="Q266" s="5"/>
    </row>
    <row r="267" spans="1:17" customFormat="1" ht="135" x14ac:dyDescent="0.2">
      <c r="A267" s="51">
        <v>262</v>
      </c>
      <c r="B267" s="87" t="s">
        <v>23</v>
      </c>
      <c r="C267" s="61" t="s">
        <v>196</v>
      </c>
      <c r="D267" s="53" t="s">
        <v>197</v>
      </c>
      <c r="E267" s="53" t="s">
        <v>210</v>
      </c>
      <c r="F267" s="24" t="s">
        <v>211</v>
      </c>
      <c r="G267" s="54" t="s">
        <v>56</v>
      </c>
      <c r="H267" s="17">
        <v>5</v>
      </c>
      <c r="I267" s="18">
        <v>6251.74</v>
      </c>
      <c r="J267" s="18">
        <v>325</v>
      </c>
      <c r="K267" s="19">
        <f t="shared" si="19"/>
        <v>6576.74</v>
      </c>
      <c r="L267" s="19">
        <f t="shared" si="20"/>
        <v>31258.699999999997</v>
      </c>
      <c r="M267" s="19">
        <f t="shared" si="21"/>
        <v>1625</v>
      </c>
      <c r="N267" s="109">
        <f t="shared" si="22"/>
        <v>32883.699999999997</v>
      </c>
      <c r="O267" s="21"/>
      <c r="P267" s="81"/>
      <c r="Q267" s="5"/>
    </row>
    <row r="268" spans="1:17" customFormat="1" ht="45" x14ac:dyDescent="0.2">
      <c r="A268" s="51">
        <v>263</v>
      </c>
      <c r="B268" s="87" t="s">
        <v>23</v>
      </c>
      <c r="C268" s="61" t="s">
        <v>196</v>
      </c>
      <c r="D268" s="53" t="s">
        <v>197</v>
      </c>
      <c r="E268" s="53" t="s">
        <v>210</v>
      </c>
      <c r="F268" s="24" t="s">
        <v>212</v>
      </c>
      <c r="G268" s="54" t="s">
        <v>56</v>
      </c>
      <c r="H268" s="17">
        <v>5</v>
      </c>
      <c r="I268" s="18">
        <v>273.02</v>
      </c>
      <c r="J268" s="18">
        <v>87.98</v>
      </c>
      <c r="K268" s="19">
        <f t="shared" si="19"/>
        <v>361</v>
      </c>
      <c r="L268" s="19">
        <f t="shared" si="20"/>
        <v>1365.1</v>
      </c>
      <c r="M268" s="19">
        <f t="shared" si="21"/>
        <v>439.90000000000003</v>
      </c>
      <c r="N268" s="109">
        <f t="shared" si="22"/>
        <v>1805</v>
      </c>
      <c r="O268" s="21"/>
      <c r="P268" s="81"/>
      <c r="Q268" s="5"/>
    </row>
    <row r="269" spans="1:17" customFormat="1" ht="30" x14ac:dyDescent="0.2">
      <c r="A269" s="51">
        <v>264</v>
      </c>
      <c r="B269" s="87" t="s">
        <v>23</v>
      </c>
      <c r="C269" s="61" t="s">
        <v>196</v>
      </c>
      <c r="D269" s="53" t="s">
        <v>197</v>
      </c>
      <c r="E269" s="53" t="s">
        <v>198</v>
      </c>
      <c r="F269" s="24" t="s">
        <v>213</v>
      </c>
      <c r="G269" s="54" t="s">
        <v>65</v>
      </c>
      <c r="H269" s="17">
        <f>H171</f>
        <v>21</v>
      </c>
      <c r="I269" s="18">
        <v>20.28</v>
      </c>
      <c r="J269" s="18">
        <v>75.12</v>
      </c>
      <c r="K269" s="19">
        <f t="shared" si="19"/>
        <v>95.4</v>
      </c>
      <c r="L269" s="19">
        <f t="shared" si="20"/>
        <v>425.88</v>
      </c>
      <c r="M269" s="19">
        <f t="shared" si="21"/>
        <v>1577.52</v>
      </c>
      <c r="N269" s="109">
        <f t="shared" si="22"/>
        <v>2003.4</v>
      </c>
      <c r="O269" s="21" t="s">
        <v>604</v>
      </c>
      <c r="P269" s="81"/>
      <c r="Q269" s="5"/>
    </row>
    <row r="270" spans="1:17" customFormat="1" ht="30" x14ac:dyDescent="0.2">
      <c r="A270" s="51">
        <v>265</v>
      </c>
      <c r="B270" s="87" t="s">
        <v>23</v>
      </c>
      <c r="C270" s="61" t="s">
        <v>196</v>
      </c>
      <c r="D270" s="53" t="s">
        <v>197</v>
      </c>
      <c r="E270" s="53" t="s">
        <v>198</v>
      </c>
      <c r="F270" s="24" t="s">
        <v>214</v>
      </c>
      <c r="G270" s="54" t="s">
        <v>65</v>
      </c>
      <c r="H270" s="17">
        <f>H170+H206</f>
        <v>23</v>
      </c>
      <c r="I270" s="18">
        <v>113.66</v>
      </c>
      <c r="J270" s="18">
        <v>84.4</v>
      </c>
      <c r="K270" s="19">
        <f t="shared" si="19"/>
        <v>198.06</v>
      </c>
      <c r="L270" s="19">
        <f t="shared" si="20"/>
        <v>2614.1799999999998</v>
      </c>
      <c r="M270" s="19">
        <f t="shared" si="21"/>
        <v>1941.2</v>
      </c>
      <c r="N270" s="109">
        <f t="shared" si="22"/>
        <v>4555.38</v>
      </c>
      <c r="O270" s="21" t="s">
        <v>604</v>
      </c>
      <c r="P270" s="81"/>
      <c r="Q270" s="5"/>
    </row>
    <row r="271" spans="1:17" customFormat="1" ht="30" x14ac:dyDescent="0.2">
      <c r="A271" s="51">
        <v>266</v>
      </c>
      <c r="B271" s="87" t="s">
        <v>23</v>
      </c>
      <c r="C271" s="61" t="s">
        <v>196</v>
      </c>
      <c r="D271" s="53" t="s">
        <v>197</v>
      </c>
      <c r="E271" s="53" t="s">
        <v>198</v>
      </c>
      <c r="F271" s="24" t="s">
        <v>215</v>
      </c>
      <c r="G271" s="54" t="s">
        <v>65</v>
      </c>
      <c r="H271" s="17">
        <f>H207</f>
        <v>4</v>
      </c>
      <c r="I271" s="18">
        <v>115.79</v>
      </c>
      <c r="J271" s="18">
        <v>78</v>
      </c>
      <c r="K271" s="19">
        <f t="shared" si="19"/>
        <v>193.79000000000002</v>
      </c>
      <c r="L271" s="19">
        <f t="shared" si="20"/>
        <v>463.16</v>
      </c>
      <c r="M271" s="19">
        <f t="shared" si="21"/>
        <v>312</v>
      </c>
      <c r="N271" s="109">
        <f t="shared" si="22"/>
        <v>775.16000000000008</v>
      </c>
      <c r="O271" s="21" t="s">
        <v>604</v>
      </c>
      <c r="P271" s="81"/>
      <c r="Q271" s="5"/>
    </row>
    <row r="272" spans="1:17" customFormat="1" ht="30" x14ac:dyDescent="0.2">
      <c r="A272" s="51">
        <v>267</v>
      </c>
      <c r="B272" s="87" t="s">
        <v>23</v>
      </c>
      <c r="C272" s="61" t="s">
        <v>196</v>
      </c>
      <c r="D272" s="53" t="s">
        <v>197</v>
      </c>
      <c r="E272" s="53" t="s">
        <v>583</v>
      </c>
      <c r="F272" s="24" t="s">
        <v>216</v>
      </c>
      <c r="G272" s="54" t="s">
        <v>65</v>
      </c>
      <c r="H272" s="17">
        <f>H221+H222</f>
        <v>4</v>
      </c>
      <c r="I272" s="18">
        <v>13.51</v>
      </c>
      <c r="J272" s="18">
        <v>56.92</v>
      </c>
      <c r="K272" s="19">
        <f t="shared" si="19"/>
        <v>70.430000000000007</v>
      </c>
      <c r="L272" s="19">
        <f t="shared" si="20"/>
        <v>54.04</v>
      </c>
      <c r="M272" s="19">
        <f t="shared" si="21"/>
        <v>227.68</v>
      </c>
      <c r="N272" s="109">
        <f t="shared" si="22"/>
        <v>281.72000000000003</v>
      </c>
      <c r="O272" s="21" t="s">
        <v>990</v>
      </c>
      <c r="P272" s="81"/>
      <c r="Q272" s="5"/>
    </row>
    <row r="273" spans="1:17" customFormat="1" ht="45" x14ac:dyDescent="0.2">
      <c r="A273" s="51">
        <v>268</v>
      </c>
      <c r="B273" s="87" t="s">
        <v>23</v>
      </c>
      <c r="C273" s="61" t="s">
        <v>196</v>
      </c>
      <c r="D273" s="53" t="s">
        <v>197</v>
      </c>
      <c r="E273" s="53" t="s">
        <v>206</v>
      </c>
      <c r="F273" s="24" t="s">
        <v>216</v>
      </c>
      <c r="G273" s="54" t="s">
        <v>65</v>
      </c>
      <c r="H273" s="17">
        <f>H240</f>
        <v>100</v>
      </c>
      <c r="I273" s="18">
        <v>13.51</v>
      </c>
      <c r="J273" s="18">
        <v>56.92</v>
      </c>
      <c r="K273" s="19">
        <f t="shared" si="19"/>
        <v>70.430000000000007</v>
      </c>
      <c r="L273" s="19">
        <f t="shared" si="20"/>
        <v>1351</v>
      </c>
      <c r="M273" s="19">
        <f t="shared" si="21"/>
        <v>5692</v>
      </c>
      <c r="N273" s="109">
        <f t="shared" si="22"/>
        <v>7043.0000000000009</v>
      </c>
      <c r="O273" s="21" t="s">
        <v>199</v>
      </c>
      <c r="P273" s="81"/>
      <c r="Q273" s="5"/>
    </row>
    <row r="274" spans="1:17" customFormat="1" ht="30" x14ac:dyDescent="0.2">
      <c r="A274" s="51">
        <v>269</v>
      </c>
      <c r="B274" s="87" t="s">
        <v>23</v>
      </c>
      <c r="C274" s="61">
        <v>15</v>
      </c>
      <c r="D274" s="53" t="s">
        <v>218</v>
      </c>
      <c r="E274" s="53" t="s">
        <v>219</v>
      </c>
      <c r="F274" s="24" t="s">
        <v>954</v>
      </c>
      <c r="G274" s="54" t="s">
        <v>56</v>
      </c>
      <c r="H274" s="17">
        <v>1</v>
      </c>
      <c r="I274" s="18">
        <v>231.27</v>
      </c>
      <c r="J274" s="18">
        <v>107.99</v>
      </c>
      <c r="K274" s="19">
        <f t="shared" si="19"/>
        <v>339.26</v>
      </c>
      <c r="L274" s="19">
        <f t="shared" si="20"/>
        <v>231.27</v>
      </c>
      <c r="M274" s="19">
        <f t="shared" si="21"/>
        <v>107.99</v>
      </c>
      <c r="N274" s="109">
        <f t="shared" si="22"/>
        <v>339.26</v>
      </c>
      <c r="O274" s="21" t="s">
        <v>579</v>
      </c>
      <c r="P274" s="81"/>
      <c r="Q274" s="5"/>
    </row>
    <row r="275" spans="1:17" customFormat="1" ht="30" x14ac:dyDescent="0.2">
      <c r="A275" s="51">
        <v>270</v>
      </c>
      <c r="B275" s="87" t="s">
        <v>23</v>
      </c>
      <c r="C275" s="61">
        <v>15</v>
      </c>
      <c r="D275" s="53" t="s">
        <v>218</v>
      </c>
      <c r="E275" s="53" t="s">
        <v>219</v>
      </c>
      <c r="F275" s="24" t="s">
        <v>955</v>
      </c>
      <c r="G275" s="54" t="s">
        <v>56</v>
      </c>
      <c r="H275" s="17">
        <v>1</v>
      </c>
      <c r="I275" s="18">
        <v>260</v>
      </c>
      <c r="J275" s="18">
        <v>107.99</v>
      </c>
      <c r="K275" s="19">
        <f t="shared" si="19"/>
        <v>367.99</v>
      </c>
      <c r="L275" s="19">
        <f t="shared" si="20"/>
        <v>260</v>
      </c>
      <c r="M275" s="19">
        <f t="shared" si="21"/>
        <v>107.99</v>
      </c>
      <c r="N275" s="109">
        <f t="shared" si="22"/>
        <v>367.99</v>
      </c>
      <c r="O275" s="21" t="s">
        <v>579</v>
      </c>
      <c r="P275" s="81"/>
      <c r="Q275" s="5"/>
    </row>
    <row r="276" spans="1:17" customFormat="1" ht="30" x14ac:dyDescent="0.2">
      <c r="A276" s="51">
        <v>271</v>
      </c>
      <c r="B276" s="87" t="s">
        <v>23</v>
      </c>
      <c r="C276" s="61">
        <v>15</v>
      </c>
      <c r="D276" s="53" t="s">
        <v>218</v>
      </c>
      <c r="E276" s="53" t="s">
        <v>219</v>
      </c>
      <c r="F276" s="24" t="s">
        <v>956</v>
      </c>
      <c r="G276" s="54" t="s">
        <v>56</v>
      </c>
      <c r="H276" s="17">
        <v>1</v>
      </c>
      <c r="I276" s="18">
        <v>780</v>
      </c>
      <c r="J276" s="18">
        <v>107.99</v>
      </c>
      <c r="K276" s="19">
        <f t="shared" si="19"/>
        <v>887.99</v>
      </c>
      <c r="L276" s="19">
        <f t="shared" si="20"/>
        <v>780</v>
      </c>
      <c r="M276" s="19">
        <f t="shared" si="21"/>
        <v>107.99</v>
      </c>
      <c r="N276" s="109">
        <f t="shared" si="22"/>
        <v>887.99</v>
      </c>
      <c r="O276" s="21" t="s">
        <v>579</v>
      </c>
      <c r="P276" s="81"/>
      <c r="Q276" s="5"/>
    </row>
    <row r="277" spans="1:17" customFormat="1" ht="30" x14ac:dyDescent="0.2">
      <c r="A277" s="51">
        <v>272</v>
      </c>
      <c r="B277" s="87" t="s">
        <v>23</v>
      </c>
      <c r="C277" s="61">
        <v>15</v>
      </c>
      <c r="D277" s="53" t="s">
        <v>218</v>
      </c>
      <c r="E277" s="53" t="s">
        <v>219</v>
      </c>
      <c r="F277" s="24" t="s">
        <v>957</v>
      </c>
      <c r="G277" s="54" t="s">
        <v>56</v>
      </c>
      <c r="H277" s="17">
        <v>5</v>
      </c>
      <c r="I277" s="18">
        <v>280.8</v>
      </c>
      <c r="J277" s="18">
        <v>127.66</v>
      </c>
      <c r="K277" s="19">
        <f t="shared" si="19"/>
        <v>408.46000000000004</v>
      </c>
      <c r="L277" s="19">
        <f t="shared" si="20"/>
        <v>1404</v>
      </c>
      <c r="M277" s="19">
        <f t="shared" si="21"/>
        <v>638.29999999999995</v>
      </c>
      <c r="N277" s="109">
        <f t="shared" si="22"/>
        <v>2042.3000000000002</v>
      </c>
      <c r="O277" s="21" t="s">
        <v>579</v>
      </c>
      <c r="P277" s="81"/>
      <c r="Q277" s="5"/>
    </row>
    <row r="278" spans="1:17" customFormat="1" ht="30" x14ac:dyDescent="0.2">
      <c r="A278" s="51">
        <v>273</v>
      </c>
      <c r="B278" s="87" t="s">
        <v>23</v>
      </c>
      <c r="C278" s="61">
        <v>15</v>
      </c>
      <c r="D278" s="53" t="s">
        <v>218</v>
      </c>
      <c r="E278" s="53" t="s">
        <v>582</v>
      </c>
      <c r="F278" s="24" t="s">
        <v>771</v>
      </c>
      <c r="G278" s="54" t="s">
        <v>56</v>
      </c>
      <c r="H278" s="17">
        <v>3</v>
      </c>
      <c r="I278" s="18">
        <v>16.77</v>
      </c>
      <c r="J278" s="18">
        <v>15.79</v>
      </c>
      <c r="K278" s="19">
        <f t="shared" si="19"/>
        <v>32.56</v>
      </c>
      <c r="L278" s="19">
        <f t="shared" si="20"/>
        <v>50.31</v>
      </c>
      <c r="M278" s="19">
        <f t="shared" si="21"/>
        <v>47.37</v>
      </c>
      <c r="N278" s="109">
        <f t="shared" si="22"/>
        <v>97.68</v>
      </c>
      <c r="O278" s="21" t="s">
        <v>579</v>
      </c>
      <c r="P278" s="81"/>
      <c r="Q278" s="5"/>
    </row>
    <row r="279" spans="1:17" customFormat="1" ht="30" x14ac:dyDescent="0.2">
      <c r="A279" s="51">
        <v>274</v>
      </c>
      <c r="B279" s="87" t="s">
        <v>23</v>
      </c>
      <c r="C279" s="61">
        <v>15</v>
      </c>
      <c r="D279" s="53" t="s">
        <v>218</v>
      </c>
      <c r="E279" s="53" t="s">
        <v>582</v>
      </c>
      <c r="F279" s="24" t="s">
        <v>772</v>
      </c>
      <c r="G279" s="54" t="s">
        <v>56</v>
      </c>
      <c r="H279" s="17">
        <v>2</v>
      </c>
      <c r="I279" s="18">
        <v>16.77</v>
      </c>
      <c r="J279" s="18">
        <v>15.79</v>
      </c>
      <c r="K279" s="19">
        <f t="shared" si="19"/>
        <v>32.56</v>
      </c>
      <c r="L279" s="19">
        <f t="shared" si="20"/>
        <v>33.54</v>
      </c>
      <c r="M279" s="19">
        <f t="shared" si="21"/>
        <v>31.58</v>
      </c>
      <c r="N279" s="109">
        <f t="shared" si="22"/>
        <v>65.12</v>
      </c>
      <c r="O279" s="21" t="s">
        <v>579</v>
      </c>
      <c r="P279" s="81"/>
      <c r="Q279" s="5"/>
    </row>
    <row r="280" spans="1:17" customFormat="1" ht="30" x14ac:dyDescent="0.2">
      <c r="A280" s="51">
        <v>275</v>
      </c>
      <c r="B280" s="87" t="s">
        <v>23</v>
      </c>
      <c r="C280" s="61">
        <v>15</v>
      </c>
      <c r="D280" s="53" t="s">
        <v>218</v>
      </c>
      <c r="E280" s="53" t="s">
        <v>582</v>
      </c>
      <c r="F280" s="24" t="s">
        <v>773</v>
      </c>
      <c r="G280" s="54" t="s">
        <v>56</v>
      </c>
      <c r="H280" s="17">
        <v>6</v>
      </c>
      <c r="I280" s="18">
        <v>16.77</v>
      </c>
      <c r="J280" s="18">
        <v>15.79</v>
      </c>
      <c r="K280" s="19">
        <f t="shared" si="19"/>
        <v>32.56</v>
      </c>
      <c r="L280" s="19">
        <f t="shared" si="20"/>
        <v>100.62</v>
      </c>
      <c r="M280" s="19">
        <f t="shared" si="21"/>
        <v>94.74</v>
      </c>
      <c r="N280" s="109">
        <f t="shared" si="22"/>
        <v>195.36</v>
      </c>
      <c r="O280" s="21" t="s">
        <v>579</v>
      </c>
      <c r="P280" s="81"/>
      <c r="Q280" s="5"/>
    </row>
    <row r="281" spans="1:17" customFormat="1" ht="30" x14ac:dyDescent="0.2">
      <c r="A281" s="51">
        <v>276</v>
      </c>
      <c r="B281" s="87" t="s">
        <v>23</v>
      </c>
      <c r="C281" s="61">
        <v>15</v>
      </c>
      <c r="D281" s="53" t="s">
        <v>218</v>
      </c>
      <c r="E281" s="53" t="s">
        <v>582</v>
      </c>
      <c r="F281" s="24" t="s">
        <v>774</v>
      </c>
      <c r="G281" s="54" t="s">
        <v>56</v>
      </c>
      <c r="H281" s="17">
        <v>8</v>
      </c>
      <c r="I281" s="18">
        <v>16.77</v>
      </c>
      <c r="J281" s="18">
        <v>15.79</v>
      </c>
      <c r="K281" s="19">
        <f t="shared" si="19"/>
        <v>32.56</v>
      </c>
      <c r="L281" s="19">
        <f t="shared" si="20"/>
        <v>134.16</v>
      </c>
      <c r="M281" s="19">
        <f t="shared" si="21"/>
        <v>126.32</v>
      </c>
      <c r="N281" s="109">
        <f t="shared" si="22"/>
        <v>260.48</v>
      </c>
      <c r="O281" s="21" t="s">
        <v>579</v>
      </c>
      <c r="P281" s="81"/>
      <c r="Q281" s="5"/>
    </row>
    <row r="282" spans="1:17" customFormat="1" ht="75" x14ac:dyDescent="0.2">
      <c r="A282" s="51">
        <v>277</v>
      </c>
      <c r="B282" s="87" t="s">
        <v>23</v>
      </c>
      <c r="C282" s="52" t="s">
        <v>618</v>
      </c>
      <c r="D282" s="53" t="s">
        <v>221</v>
      </c>
      <c r="E282" s="53" t="s">
        <v>222</v>
      </c>
      <c r="F282" s="24" t="s">
        <v>977</v>
      </c>
      <c r="G282" s="54" t="s">
        <v>21</v>
      </c>
      <c r="H282" s="17">
        <v>1</v>
      </c>
      <c r="I282" s="18">
        <v>103499.99999999999</v>
      </c>
      <c r="J282" s="18">
        <v>33350</v>
      </c>
      <c r="K282" s="19">
        <f t="shared" si="19"/>
        <v>136850</v>
      </c>
      <c r="L282" s="19">
        <f t="shared" si="20"/>
        <v>103499.99999999999</v>
      </c>
      <c r="M282" s="19">
        <f t="shared" si="21"/>
        <v>33350</v>
      </c>
      <c r="N282" s="109">
        <f t="shared" si="22"/>
        <v>136850</v>
      </c>
      <c r="O282" s="21" t="s">
        <v>818</v>
      </c>
      <c r="P282" s="81"/>
      <c r="Q282" s="5"/>
    </row>
    <row r="283" spans="1:17" customFormat="1" ht="30" x14ac:dyDescent="0.2">
      <c r="A283" s="51">
        <v>278</v>
      </c>
      <c r="B283" s="87" t="s">
        <v>23</v>
      </c>
      <c r="C283" s="52" t="s">
        <v>618</v>
      </c>
      <c r="D283" s="53" t="s">
        <v>221</v>
      </c>
      <c r="E283" s="53" t="s">
        <v>223</v>
      </c>
      <c r="F283" s="24" t="s">
        <v>819</v>
      </c>
      <c r="G283" s="54" t="s">
        <v>224</v>
      </c>
      <c r="H283" s="17">
        <v>1</v>
      </c>
      <c r="I283" s="18">
        <v>8049.9999999999991</v>
      </c>
      <c r="J283" s="18">
        <v>2875</v>
      </c>
      <c r="K283" s="19">
        <f t="shared" si="19"/>
        <v>10925</v>
      </c>
      <c r="L283" s="19">
        <f t="shared" si="20"/>
        <v>8049.9999999999991</v>
      </c>
      <c r="M283" s="19">
        <f t="shared" si="21"/>
        <v>2875</v>
      </c>
      <c r="N283" s="109">
        <f t="shared" si="22"/>
        <v>10925</v>
      </c>
      <c r="O283" s="19"/>
      <c r="P283" s="81"/>
      <c r="Q283" s="5"/>
    </row>
    <row r="284" spans="1:17" customFormat="1" ht="30" x14ac:dyDescent="0.2">
      <c r="A284" s="51">
        <v>279</v>
      </c>
      <c r="B284" s="87" t="s">
        <v>23</v>
      </c>
      <c r="C284" s="52" t="s">
        <v>618</v>
      </c>
      <c r="D284" s="53" t="s">
        <v>221</v>
      </c>
      <c r="E284" s="53" t="s">
        <v>223</v>
      </c>
      <c r="F284" s="24" t="s">
        <v>820</v>
      </c>
      <c r="G284" s="54" t="s">
        <v>224</v>
      </c>
      <c r="H284" s="17">
        <v>1</v>
      </c>
      <c r="I284" s="18">
        <v>4600</v>
      </c>
      <c r="J284" s="18">
        <v>1724.9999999999998</v>
      </c>
      <c r="K284" s="19">
        <f t="shared" si="19"/>
        <v>6325</v>
      </c>
      <c r="L284" s="19">
        <f t="shared" si="20"/>
        <v>4600</v>
      </c>
      <c r="M284" s="19">
        <f t="shared" si="21"/>
        <v>1724.9999999999998</v>
      </c>
      <c r="N284" s="109">
        <f t="shared" si="22"/>
        <v>6325</v>
      </c>
      <c r="O284" s="19"/>
      <c r="P284" s="81"/>
      <c r="Q284" s="5"/>
    </row>
    <row r="285" spans="1:17" customFormat="1" ht="30" x14ac:dyDescent="0.2">
      <c r="A285" s="51">
        <v>280</v>
      </c>
      <c r="B285" s="87" t="s">
        <v>23</v>
      </c>
      <c r="C285" s="52" t="s">
        <v>618</v>
      </c>
      <c r="D285" s="53" t="s">
        <v>221</v>
      </c>
      <c r="E285" s="53" t="s">
        <v>223</v>
      </c>
      <c r="F285" s="24" t="s">
        <v>821</v>
      </c>
      <c r="G285" s="54" t="s">
        <v>224</v>
      </c>
      <c r="H285" s="17">
        <v>1</v>
      </c>
      <c r="I285" s="18">
        <v>4600</v>
      </c>
      <c r="J285" s="18">
        <v>1724.9999999999998</v>
      </c>
      <c r="K285" s="19">
        <f t="shared" si="19"/>
        <v>6325</v>
      </c>
      <c r="L285" s="19">
        <f t="shared" si="20"/>
        <v>4600</v>
      </c>
      <c r="M285" s="19">
        <f t="shared" si="21"/>
        <v>1724.9999999999998</v>
      </c>
      <c r="N285" s="109">
        <f t="shared" si="22"/>
        <v>6325</v>
      </c>
      <c r="O285" s="19"/>
      <c r="P285" s="81"/>
      <c r="Q285" s="5"/>
    </row>
    <row r="286" spans="1:17" customFormat="1" ht="30" x14ac:dyDescent="0.2">
      <c r="A286" s="51">
        <v>281</v>
      </c>
      <c r="B286" s="87" t="s">
        <v>23</v>
      </c>
      <c r="C286" s="52" t="s">
        <v>618</v>
      </c>
      <c r="D286" s="53" t="s">
        <v>221</v>
      </c>
      <c r="E286" s="53" t="s">
        <v>223</v>
      </c>
      <c r="F286" s="24" t="s">
        <v>822</v>
      </c>
      <c r="G286" s="54" t="s">
        <v>224</v>
      </c>
      <c r="H286" s="17">
        <v>1</v>
      </c>
      <c r="I286" s="18">
        <v>4600</v>
      </c>
      <c r="J286" s="18">
        <v>1724.9999999999998</v>
      </c>
      <c r="K286" s="19">
        <f t="shared" si="19"/>
        <v>6325</v>
      </c>
      <c r="L286" s="19">
        <f t="shared" si="20"/>
        <v>4600</v>
      </c>
      <c r="M286" s="19">
        <f t="shared" si="21"/>
        <v>1724.9999999999998</v>
      </c>
      <c r="N286" s="109">
        <f t="shared" si="22"/>
        <v>6325</v>
      </c>
      <c r="O286" s="19"/>
      <c r="P286" s="81"/>
      <c r="Q286" s="5"/>
    </row>
    <row r="287" spans="1:17" customFormat="1" ht="30" x14ac:dyDescent="0.2">
      <c r="A287" s="51">
        <v>282</v>
      </c>
      <c r="B287" s="87" t="s">
        <v>23</v>
      </c>
      <c r="C287" s="52" t="s">
        <v>618</v>
      </c>
      <c r="D287" s="53" t="s">
        <v>221</v>
      </c>
      <c r="E287" s="53" t="s">
        <v>223</v>
      </c>
      <c r="F287" s="24" t="s">
        <v>823</v>
      </c>
      <c r="G287" s="54" t="s">
        <v>224</v>
      </c>
      <c r="H287" s="17">
        <v>1</v>
      </c>
      <c r="I287" s="18">
        <v>4600</v>
      </c>
      <c r="J287" s="18">
        <v>1724.9999999999998</v>
      </c>
      <c r="K287" s="19">
        <f t="shared" si="19"/>
        <v>6325</v>
      </c>
      <c r="L287" s="19">
        <f t="shared" si="20"/>
        <v>4600</v>
      </c>
      <c r="M287" s="19">
        <f t="shared" si="21"/>
        <v>1724.9999999999998</v>
      </c>
      <c r="N287" s="109">
        <f t="shared" si="22"/>
        <v>6325</v>
      </c>
      <c r="O287" s="19"/>
      <c r="P287" s="81"/>
      <c r="Q287" s="5"/>
    </row>
    <row r="288" spans="1:17" customFormat="1" ht="30" x14ac:dyDescent="0.2">
      <c r="A288" s="51">
        <v>283</v>
      </c>
      <c r="B288" s="87" t="s">
        <v>23</v>
      </c>
      <c r="C288" s="52" t="s">
        <v>618</v>
      </c>
      <c r="D288" s="53" t="s">
        <v>221</v>
      </c>
      <c r="E288" s="53" t="s">
        <v>223</v>
      </c>
      <c r="F288" s="24" t="s">
        <v>824</v>
      </c>
      <c r="G288" s="54" t="s">
        <v>224</v>
      </c>
      <c r="H288" s="17">
        <v>1</v>
      </c>
      <c r="I288" s="18">
        <v>4600</v>
      </c>
      <c r="J288" s="18">
        <v>1724.9999999999998</v>
      </c>
      <c r="K288" s="19">
        <f t="shared" si="19"/>
        <v>6325</v>
      </c>
      <c r="L288" s="19">
        <f t="shared" si="20"/>
        <v>4600</v>
      </c>
      <c r="M288" s="19">
        <f t="shared" si="21"/>
        <v>1724.9999999999998</v>
      </c>
      <c r="N288" s="109">
        <f t="shared" si="22"/>
        <v>6325</v>
      </c>
      <c r="O288" s="19" t="s">
        <v>227</v>
      </c>
      <c r="P288" s="81"/>
      <c r="Q288" s="5"/>
    </row>
    <row r="289" spans="1:17" customFormat="1" ht="30" x14ac:dyDescent="0.2">
      <c r="A289" s="51">
        <v>284</v>
      </c>
      <c r="B289" s="87" t="s">
        <v>23</v>
      </c>
      <c r="C289" s="52" t="s">
        <v>618</v>
      </c>
      <c r="D289" s="53" t="s">
        <v>221</v>
      </c>
      <c r="E289" s="53" t="s">
        <v>226</v>
      </c>
      <c r="F289" s="24" t="s">
        <v>825</v>
      </c>
      <c r="G289" s="54" t="s">
        <v>65</v>
      </c>
      <c r="H289" s="17">
        <v>1750</v>
      </c>
      <c r="I289" s="18">
        <v>4.3125</v>
      </c>
      <c r="J289" s="18">
        <v>1.4785714285714286</v>
      </c>
      <c r="K289" s="19">
        <f t="shared" si="19"/>
        <v>5.7910714285714286</v>
      </c>
      <c r="L289" s="19">
        <f t="shared" si="20"/>
        <v>7546.875</v>
      </c>
      <c r="M289" s="19">
        <f t="shared" si="21"/>
        <v>2587.5</v>
      </c>
      <c r="N289" s="109">
        <f t="shared" si="22"/>
        <v>10134.375</v>
      </c>
      <c r="O289" s="19" t="s">
        <v>227</v>
      </c>
      <c r="P289" s="81"/>
      <c r="Q289" s="5"/>
    </row>
    <row r="290" spans="1:17" customFormat="1" ht="30" x14ac:dyDescent="0.2">
      <c r="A290" s="51">
        <v>285</v>
      </c>
      <c r="B290" s="87" t="s">
        <v>23</v>
      </c>
      <c r="C290" s="52" t="s">
        <v>618</v>
      </c>
      <c r="D290" s="53" t="s">
        <v>221</v>
      </c>
      <c r="E290" s="53" t="s">
        <v>226</v>
      </c>
      <c r="F290" s="24" t="s">
        <v>826</v>
      </c>
      <c r="G290" s="54" t="s">
        <v>65</v>
      </c>
      <c r="H290" s="17">
        <v>110.00000000000001</v>
      </c>
      <c r="I290" s="18">
        <v>6.0374999999999996</v>
      </c>
      <c r="J290" s="18">
        <v>11.761363636363635</v>
      </c>
      <c r="K290" s="19">
        <f t="shared" si="19"/>
        <v>17.798863636363635</v>
      </c>
      <c r="L290" s="19">
        <f t="shared" si="20"/>
        <v>664.125</v>
      </c>
      <c r="M290" s="19">
        <f t="shared" si="21"/>
        <v>1293.75</v>
      </c>
      <c r="N290" s="109">
        <f t="shared" si="22"/>
        <v>1957.875</v>
      </c>
      <c r="O290" s="19" t="s">
        <v>227</v>
      </c>
      <c r="P290" s="3"/>
      <c r="Q290" s="5"/>
    </row>
    <row r="291" spans="1:17" customFormat="1" ht="30" x14ac:dyDescent="0.2">
      <c r="A291" s="51">
        <v>286</v>
      </c>
      <c r="B291" s="87" t="s">
        <v>23</v>
      </c>
      <c r="C291" s="52" t="s">
        <v>618</v>
      </c>
      <c r="D291" s="53" t="s">
        <v>221</v>
      </c>
      <c r="E291" s="53" t="s">
        <v>226</v>
      </c>
      <c r="F291" s="24" t="s">
        <v>827</v>
      </c>
      <c r="G291" s="54" t="s">
        <v>65</v>
      </c>
      <c r="H291" s="17">
        <v>1155</v>
      </c>
      <c r="I291" s="18">
        <v>10.35</v>
      </c>
      <c r="J291" s="18">
        <v>2.2402597402597402</v>
      </c>
      <c r="K291" s="19">
        <f t="shared" si="19"/>
        <v>12.590259740259739</v>
      </c>
      <c r="L291" s="19">
        <f t="shared" si="20"/>
        <v>11954.25</v>
      </c>
      <c r="M291" s="19">
        <f t="shared" si="21"/>
        <v>2587.5</v>
      </c>
      <c r="N291" s="109">
        <f t="shared" si="22"/>
        <v>14541.749999999998</v>
      </c>
      <c r="O291" s="19" t="s">
        <v>227</v>
      </c>
      <c r="P291" s="81"/>
      <c r="Q291" s="5"/>
    </row>
    <row r="292" spans="1:17" customFormat="1" ht="30" x14ac:dyDescent="0.2">
      <c r="A292" s="51">
        <v>287</v>
      </c>
      <c r="B292" s="87" t="s">
        <v>23</v>
      </c>
      <c r="C292" s="52" t="s">
        <v>618</v>
      </c>
      <c r="D292" s="53" t="s">
        <v>221</v>
      </c>
      <c r="E292" s="53" t="s">
        <v>226</v>
      </c>
      <c r="F292" s="24" t="s">
        <v>828</v>
      </c>
      <c r="G292" s="54" t="s">
        <v>65</v>
      </c>
      <c r="H292" s="17">
        <v>363.00000000000006</v>
      </c>
      <c r="I292" s="18">
        <v>24.15</v>
      </c>
      <c r="J292" s="18">
        <v>3.5640495867768589</v>
      </c>
      <c r="K292" s="19">
        <f t="shared" si="19"/>
        <v>27.714049586776859</v>
      </c>
      <c r="L292" s="19">
        <f t="shared" si="20"/>
        <v>8766.4500000000007</v>
      </c>
      <c r="M292" s="19">
        <f t="shared" si="21"/>
        <v>1293.75</v>
      </c>
      <c r="N292" s="109">
        <f t="shared" si="22"/>
        <v>10060.200000000001</v>
      </c>
      <c r="O292" s="19" t="s">
        <v>227</v>
      </c>
      <c r="P292" s="81"/>
      <c r="Q292" s="5"/>
    </row>
    <row r="293" spans="1:17" customFormat="1" ht="30" x14ac:dyDescent="0.2">
      <c r="A293" s="51">
        <v>288</v>
      </c>
      <c r="B293" s="87" t="s">
        <v>23</v>
      </c>
      <c r="C293" s="52" t="s">
        <v>618</v>
      </c>
      <c r="D293" s="53" t="s">
        <v>221</v>
      </c>
      <c r="E293" s="53" t="s">
        <v>226</v>
      </c>
      <c r="F293" s="24" t="s">
        <v>829</v>
      </c>
      <c r="G293" s="54" t="s">
        <v>65</v>
      </c>
      <c r="H293" s="17">
        <v>968.00000000000011</v>
      </c>
      <c r="I293" s="18">
        <v>34.5</v>
      </c>
      <c r="J293" s="18">
        <v>1.7820247933884292</v>
      </c>
      <c r="K293" s="19">
        <f t="shared" si="19"/>
        <v>36.28202479338843</v>
      </c>
      <c r="L293" s="19">
        <f t="shared" si="20"/>
        <v>33396.000000000007</v>
      </c>
      <c r="M293" s="19">
        <f t="shared" si="21"/>
        <v>1724.9999999999998</v>
      </c>
      <c r="N293" s="109">
        <f t="shared" si="22"/>
        <v>35121.000000000007</v>
      </c>
      <c r="O293" s="19" t="s">
        <v>227</v>
      </c>
      <c r="P293" s="81"/>
      <c r="Q293" s="5"/>
    </row>
    <row r="294" spans="1:17" customFormat="1" ht="30" x14ac:dyDescent="0.2">
      <c r="A294" s="51">
        <v>289</v>
      </c>
      <c r="B294" s="87" t="s">
        <v>23</v>
      </c>
      <c r="C294" s="52" t="s">
        <v>618</v>
      </c>
      <c r="D294" s="53" t="s">
        <v>221</v>
      </c>
      <c r="E294" s="53" t="s">
        <v>226</v>
      </c>
      <c r="F294" s="24" t="s">
        <v>830</v>
      </c>
      <c r="G294" s="54" t="s">
        <v>65</v>
      </c>
      <c r="H294" s="17">
        <v>484.00000000000006</v>
      </c>
      <c r="I294" s="18">
        <v>51.749999999999993</v>
      </c>
      <c r="J294" s="18">
        <v>3.5640495867768585</v>
      </c>
      <c r="K294" s="19">
        <f t="shared" si="19"/>
        <v>55.314049586776854</v>
      </c>
      <c r="L294" s="19">
        <f t="shared" si="20"/>
        <v>25047</v>
      </c>
      <c r="M294" s="19">
        <f t="shared" si="21"/>
        <v>1724.9999999999998</v>
      </c>
      <c r="N294" s="109">
        <f t="shared" si="22"/>
        <v>26772</v>
      </c>
      <c r="O294" s="19" t="s">
        <v>227</v>
      </c>
      <c r="P294" s="81"/>
      <c r="Q294" s="5"/>
    </row>
    <row r="295" spans="1:17" customFormat="1" ht="30" x14ac:dyDescent="0.2">
      <c r="A295" s="51">
        <v>290</v>
      </c>
      <c r="B295" s="87" t="s">
        <v>23</v>
      </c>
      <c r="C295" s="52" t="s">
        <v>618</v>
      </c>
      <c r="D295" s="53" t="s">
        <v>221</v>
      </c>
      <c r="E295" s="53" t="s">
        <v>226</v>
      </c>
      <c r="F295" s="24" t="s">
        <v>831</v>
      </c>
      <c r="G295" s="54" t="s">
        <v>65</v>
      </c>
      <c r="H295" s="17">
        <v>18</v>
      </c>
      <c r="I295" s="18">
        <v>146.625</v>
      </c>
      <c r="J295" s="18">
        <v>71.875</v>
      </c>
      <c r="K295" s="19">
        <f t="shared" si="19"/>
        <v>218.5</v>
      </c>
      <c r="L295" s="19">
        <f t="shared" si="20"/>
        <v>2639.25</v>
      </c>
      <c r="M295" s="19">
        <f t="shared" si="21"/>
        <v>1293.75</v>
      </c>
      <c r="N295" s="109">
        <f t="shared" si="22"/>
        <v>3933</v>
      </c>
      <c r="O295" s="19" t="s">
        <v>227</v>
      </c>
      <c r="P295" s="81"/>
      <c r="Q295" s="5"/>
    </row>
    <row r="296" spans="1:17" customFormat="1" ht="30" x14ac:dyDescent="0.2">
      <c r="A296" s="51">
        <v>291</v>
      </c>
      <c r="B296" s="87" t="s">
        <v>23</v>
      </c>
      <c r="C296" s="52" t="s">
        <v>618</v>
      </c>
      <c r="D296" s="53" t="s">
        <v>221</v>
      </c>
      <c r="E296" s="53" t="s">
        <v>226</v>
      </c>
      <c r="F296" s="24" t="s">
        <v>832</v>
      </c>
      <c r="G296" s="54" t="s">
        <v>65</v>
      </c>
      <c r="H296" s="17">
        <v>72</v>
      </c>
      <c r="I296" s="18">
        <v>231.14999999999998</v>
      </c>
      <c r="J296" s="18">
        <v>17.96875</v>
      </c>
      <c r="K296" s="19">
        <f t="shared" si="19"/>
        <v>249.11874999999998</v>
      </c>
      <c r="L296" s="19">
        <f t="shared" si="20"/>
        <v>16642.8</v>
      </c>
      <c r="M296" s="19">
        <f t="shared" si="21"/>
        <v>1293.75</v>
      </c>
      <c r="N296" s="109">
        <f t="shared" si="22"/>
        <v>17936.55</v>
      </c>
      <c r="O296" s="19" t="s">
        <v>227</v>
      </c>
      <c r="P296" s="81"/>
      <c r="Q296" s="5"/>
    </row>
    <row r="297" spans="1:17" customFormat="1" ht="30" x14ac:dyDescent="0.2">
      <c r="A297" s="51">
        <v>292</v>
      </c>
      <c r="B297" s="87" t="s">
        <v>23</v>
      </c>
      <c r="C297" s="52" t="s">
        <v>618</v>
      </c>
      <c r="D297" s="53" t="s">
        <v>221</v>
      </c>
      <c r="E297" s="53" t="s">
        <v>226</v>
      </c>
      <c r="F297" s="24" t="s">
        <v>833</v>
      </c>
      <c r="G297" s="54" t="s">
        <v>65</v>
      </c>
      <c r="H297" s="17">
        <v>2400</v>
      </c>
      <c r="I297" s="18">
        <v>2.4149999999999996</v>
      </c>
      <c r="J297" s="18">
        <v>1.4374999999999998</v>
      </c>
      <c r="K297" s="19">
        <f t="shared" si="19"/>
        <v>3.8524999999999991</v>
      </c>
      <c r="L297" s="19">
        <f t="shared" si="20"/>
        <v>5795.9999999999991</v>
      </c>
      <c r="M297" s="19">
        <f t="shared" si="21"/>
        <v>3449.9999999999995</v>
      </c>
      <c r="N297" s="109">
        <f t="shared" si="22"/>
        <v>9245.9999999999982</v>
      </c>
      <c r="O297" s="19" t="s">
        <v>227</v>
      </c>
      <c r="P297" s="81"/>
      <c r="Q297" s="5"/>
    </row>
    <row r="298" spans="1:17" customFormat="1" ht="30" x14ac:dyDescent="0.2">
      <c r="A298" s="51">
        <v>293</v>
      </c>
      <c r="B298" s="87" t="s">
        <v>23</v>
      </c>
      <c r="C298" s="52" t="s">
        <v>618</v>
      </c>
      <c r="D298" s="53" t="s">
        <v>221</v>
      </c>
      <c r="E298" s="53" t="s">
        <v>226</v>
      </c>
      <c r="F298" s="24" t="s">
        <v>834</v>
      </c>
      <c r="G298" s="54" t="s">
        <v>65</v>
      </c>
      <c r="H298" s="17">
        <v>3650</v>
      </c>
      <c r="I298" s="18">
        <v>3.7949999999999999</v>
      </c>
      <c r="J298" s="18">
        <v>1.1815068493150684</v>
      </c>
      <c r="K298" s="19">
        <f t="shared" si="19"/>
        <v>4.9765068493150686</v>
      </c>
      <c r="L298" s="19">
        <f t="shared" si="20"/>
        <v>13851.75</v>
      </c>
      <c r="M298" s="19">
        <f t="shared" si="21"/>
        <v>4312.5</v>
      </c>
      <c r="N298" s="109">
        <f t="shared" si="22"/>
        <v>18164.25</v>
      </c>
      <c r="O298" s="19" t="s">
        <v>227</v>
      </c>
      <c r="P298" s="81"/>
      <c r="Q298" s="5"/>
    </row>
    <row r="299" spans="1:17" customFormat="1" ht="30" x14ac:dyDescent="0.2">
      <c r="A299" s="51">
        <v>294</v>
      </c>
      <c r="B299" s="87" t="s">
        <v>23</v>
      </c>
      <c r="C299" s="52" t="s">
        <v>618</v>
      </c>
      <c r="D299" s="53" t="s">
        <v>221</v>
      </c>
      <c r="E299" s="53" t="s">
        <v>226</v>
      </c>
      <c r="F299" s="24" t="s">
        <v>835</v>
      </c>
      <c r="G299" s="54" t="s">
        <v>65</v>
      </c>
      <c r="H299" s="17">
        <v>890</v>
      </c>
      <c r="I299" s="18">
        <v>5.3475000000000001</v>
      </c>
      <c r="J299" s="18">
        <v>2.9073033707865168</v>
      </c>
      <c r="K299" s="19">
        <f t="shared" si="19"/>
        <v>8.2548033707865169</v>
      </c>
      <c r="L299" s="19">
        <f t="shared" si="20"/>
        <v>4759.2750000000005</v>
      </c>
      <c r="M299" s="19">
        <f t="shared" si="21"/>
        <v>2587.5</v>
      </c>
      <c r="N299" s="109">
        <f t="shared" si="22"/>
        <v>7346.7749999999996</v>
      </c>
      <c r="O299" s="19" t="s">
        <v>227</v>
      </c>
      <c r="P299" s="81"/>
      <c r="Q299" s="5"/>
    </row>
    <row r="300" spans="1:17" customFormat="1" ht="23.25" x14ac:dyDescent="0.2">
      <c r="A300" s="51">
        <v>295</v>
      </c>
      <c r="B300" s="87" t="s">
        <v>23</v>
      </c>
      <c r="C300" s="52" t="s">
        <v>618</v>
      </c>
      <c r="D300" s="53" t="s">
        <v>221</v>
      </c>
      <c r="E300" s="53" t="s">
        <v>226</v>
      </c>
      <c r="F300" s="24" t="s">
        <v>836</v>
      </c>
      <c r="G300" s="54" t="s">
        <v>65</v>
      </c>
      <c r="H300" s="17">
        <v>200</v>
      </c>
      <c r="I300" s="18">
        <v>10.35</v>
      </c>
      <c r="J300" s="18">
        <v>6.46875</v>
      </c>
      <c r="K300" s="19">
        <f t="shared" si="19"/>
        <v>16.818750000000001</v>
      </c>
      <c r="L300" s="19">
        <f t="shared" si="20"/>
        <v>2070</v>
      </c>
      <c r="M300" s="19">
        <f t="shared" si="21"/>
        <v>1293.75</v>
      </c>
      <c r="N300" s="109">
        <f t="shared" si="22"/>
        <v>3363.7500000000005</v>
      </c>
      <c r="O300" s="19" t="s">
        <v>227</v>
      </c>
      <c r="P300" s="81"/>
      <c r="Q300" s="5"/>
    </row>
    <row r="301" spans="1:17" customFormat="1" ht="23.25" x14ac:dyDescent="0.2">
      <c r="A301" s="51">
        <v>296</v>
      </c>
      <c r="B301" s="87" t="s">
        <v>23</v>
      </c>
      <c r="C301" s="52" t="s">
        <v>618</v>
      </c>
      <c r="D301" s="53" t="s">
        <v>221</v>
      </c>
      <c r="E301" s="53" t="s">
        <v>226</v>
      </c>
      <c r="F301" s="24" t="s">
        <v>837</v>
      </c>
      <c r="G301" s="54" t="s">
        <v>65</v>
      </c>
      <c r="H301" s="17">
        <v>350</v>
      </c>
      <c r="I301" s="18">
        <v>23.028749999999995</v>
      </c>
      <c r="J301" s="18">
        <v>3.6964285714285716</v>
      </c>
      <c r="K301" s="19">
        <f t="shared" si="19"/>
        <v>26.725178571428568</v>
      </c>
      <c r="L301" s="19">
        <f t="shared" si="20"/>
        <v>8060.0624999999982</v>
      </c>
      <c r="M301" s="19">
        <f t="shared" si="21"/>
        <v>1293.75</v>
      </c>
      <c r="N301" s="109">
        <f t="shared" si="22"/>
        <v>9353.8124999999982</v>
      </c>
      <c r="O301" s="19" t="s">
        <v>227</v>
      </c>
      <c r="P301" s="81"/>
      <c r="Q301" s="5"/>
    </row>
    <row r="302" spans="1:17" customFormat="1" ht="23.25" x14ac:dyDescent="0.2">
      <c r="A302" s="51">
        <v>297</v>
      </c>
      <c r="B302" s="87" t="s">
        <v>23</v>
      </c>
      <c r="C302" s="52" t="s">
        <v>618</v>
      </c>
      <c r="D302" s="53" t="s">
        <v>221</v>
      </c>
      <c r="E302" s="53" t="s">
        <v>226</v>
      </c>
      <c r="F302" s="24" t="s">
        <v>838</v>
      </c>
      <c r="G302" s="54" t="s">
        <v>65</v>
      </c>
      <c r="H302" s="17">
        <v>700</v>
      </c>
      <c r="I302" s="18">
        <v>37.777499999999989</v>
      </c>
      <c r="J302" s="18">
        <v>2.7107142857142854</v>
      </c>
      <c r="K302" s="19">
        <f t="shared" si="19"/>
        <v>40.488214285714278</v>
      </c>
      <c r="L302" s="19">
        <f t="shared" si="20"/>
        <v>26444.249999999993</v>
      </c>
      <c r="M302" s="19">
        <f t="shared" si="21"/>
        <v>1897.4999999999998</v>
      </c>
      <c r="N302" s="109">
        <f t="shared" si="22"/>
        <v>28341.749999999996</v>
      </c>
      <c r="O302" s="19" t="s">
        <v>227</v>
      </c>
      <c r="P302" s="81"/>
      <c r="Q302" s="5"/>
    </row>
    <row r="303" spans="1:17" customFormat="1" ht="45" x14ac:dyDescent="0.2">
      <c r="A303" s="51">
        <v>298</v>
      </c>
      <c r="B303" s="87" t="s">
        <v>23</v>
      </c>
      <c r="C303" s="52" t="s">
        <v>618</v>
      </c>
      <c r="D303" s="53" t="s">
        <v>221</v>
      </c>
      <c r="E303" s="53" t="s">
        <v>228</v>
      </c>
      <c r="F303" s="24" t="s">
        <v>843</v>
      </c>
      <c r="G303" s="54" t="s">
        <v>224</v>
      </c>
      <c r="H303" s="17">
        <v>38</v>
      </c>
      <c r="I303" s="18">
        <v>120.74999999999999</v>
      </c>
      <c r="J303" s="18">
        <v>567.43421052631584</v>
      </c>
      <c r="K303" s="19">
        <f t="shared" si="19"/>
        <v>688.18421052631584</v>
      </c>
      <c r="L303" s="19">
        <f t="shared" si="20"/>
        <v>4588.4999999999991</v>
      </c>
      <c r="M303" s="19">
        <f t="shared" si="21"/>
        <v>21562.5</v>
      </c>
      <c r="N303" s="109">
        <f t="shared" si="22"/>
        <v>26151</v>
      </c>
      <c r="O303" s="19" t="s">
        <v>229</v>
      </c>
      <c r="P303" s="81"/>
      <c r="Q303" s="5"/>
    </row>
    <row r="304" spans="1:17" customFormat="1" ht="54" customHeight="1" x14ac:dyDescent="0.2">
      <c r="A304" s="51">
        <v>299</v>
      </c>
      <c r="B304" s="87" t="s">
        <v>23</v>
      </c>
      <c r="C304" s="52" t="s">
        <v>618</v>
      </c>
      <c r="D304" s="53" t="s">
        <v>221</v>
      </c>
      <c r="E304" s="53" t="s">
        <v>228</v>
      </c>
      <c r="F304" s="24" t="s">
        <v>844</v>
      </c>
      <c r="G304" s="54" t="s">
        <v>21</v>
      </c>
      <c r="H304" s="17">
        <v>1</v>
      </c>
      <c r="I304" s="18">
        <v>3449.9999999999995</v>
      </c>
      <c r="J304" s="18">
        <v>3449.9999999999995</v>
      </c>
      <c r="K304" s="19">
        <f t="shared" si="19"/>
        <v>6899.9999999999991</v>
      </c>
      <c r="L304" s="19">
        <f t="shared" si="20"/>
        <v>3449.9999999999995</v>
      </c>
      <c r="M304" s="19">
        <f t="shared" si="21"/>
        <v>3449.9999999999995</v>
      </c>
      <c r="N304" s="109">
        <f t="shared" si="22"/>
        <v>6899.9999999999991</v>
      </c>
      <c r="O304" s="19" t="s">
        <v>229</v>
      </c>
      <c r="P304" s="81"/>
      <c r="Q304" s="5"/>
    </row>
    <row r="305" spans="1:17" customFormat="1" ht="45" x14ac:dyDescent="0.2">
      <c r="A305" s="51">
        <v>300</v>
      </c>
      <c r="B305" s="87" t="s">
        <v>23</v>
      </c>
      <c r="C305" s="52" t="s">
        <v>618</v>
      </c>
      <c r="D305" s="53" t="s">
        <v>221</v>
      </c>
      <c r="E305" s="53" t="s">
        <v>228</v>
      </c>
      <c r="F305" s="24" t="s">
        <v>845</v>
      </c>
      <c r="G305" s="54" t="s">
        <v>230</v>
      </c>
      <c r="H305" s="17">
        <v>46</v>
      </c>
      <c r="I305" s="18">
        <v>142.86449999999996</v>
      </c>
      <c r="J305" s="18">
        <v>562.49999999999989</v>
      </c>
      <c r="K305" s="19">
        <f t="shared" si="19"/>
        <v>705.36449999999991</v>
      </c>
      <c r="L305" s="19">
        <f t="shared" si="20"/>
        <v>6571.766999999998</v>
      </c>
      <c r="M305" s="19">
        <f t="shared" si="21"/>
        <v>25874.999999999996</v>
      </c>
      <c r="N305" s="109">
        <f t="shared" si="22"/>
        <v>32446.766999999996</v>
      </c>
      <c r="O305" s="19" t="s">
        <v>229</v>
      </c>
      <c r="P305" s="81"/>
      <c r="Q305" s="5"/>
    </row>
    <row r="306" spans="1:17" customFormat="1" ht="45" x14ac:dyDescent="0.2">
      <c r="A306" s="51">
        <v>301</v>
      </c>
      <c r="B306" s="87" t="s">
        <v>23</v>
      </c>
      <c r="C306" s="52" t="s">
        <v>618</v>
      </c>
      <c r="D306" s="53" t="s">
        <v>221</v>
      </c>
      <c r="E306" s="53" t="s">
        <v>228</v>
      </c>
      <c r="F306" s="24" t="s">
        <v>846</v>
      </c>
      <c r="G306" s="54" t="s">
        <v>21</v>
      </c>
      <c r="H306" s="17">
        <v>1</v>
      </c>
      <c r="I306" s="18">
        <v>1724.9999999999998</v>
      </c>
      <c r="J306" s="18">
        <v>4312.5</v>
      </c>
      <c r="K306" s="19">
        <f t="shared" si="19"/>
        <v>6037.5</v>
      </c>
      <c r="L306" s="19">
        <f t="shared" si="20"/>
        <v>1724.9999999999998</v>
      </c>
      <c r="M306" s="19">
        <f t="shared" si="21"/>
        <v>4312.5</v>
      </c>
      <c r="N306" s="109">
        <f t="shared" si="22"/>
        <v>6037.5</v>
      </c>
      <c r="O306" s="19" t="s">
        <v>229</v>
      </c>
      <c r="P306" s="81"/>
      <c r="Q306" s="5"/>
    </row>
    <row r="307" spans="1:17" customFormat="1" ht="45" x14ac:dyDescent="0.2">
      <c r="A307" s="51">
        <v>302</v>
      </c>
      <c r="B307" s="87" t="s">
        <v>23</v>
      </c>
      <c r="C307" s="52" t="s">
        <v>618</v>
      </c>
      <c r="D307" s="53" t="s">
        <v>221</v>
      </c>
      <c r="E307" s="53" t="s">
        <v>228</v>
      </c>
      <c r="F307" s="24" t="s">
        <v>847</v>
      </c>
      <c r="G307" s="54" t="s">
        <v>230</v>
      </c>
      <c r="H307" s="17">
        <v>22</v>
      </c>
      <c r="I307" s="18">
        <v>103.49999999999999</v>
      </c>
      <c r="J307" s="18">
        <v>588.06818181818176</v>
      </c>
      <c r="K307" s="19">
        <f t="shared" si="19"/>
        <v>691.56818181818176</v>
      </c>
      <c r="L307" s="19">
        <f t="shared" si="20"/>
        <v>2276.9999999999995</v>
      </c>
      <c r="M307" s="19">
        <f t="shared" si="21"/>
        <v>12937.499999999998</v>
      </c>
      <c r="N307" s="109">
        <f t="shared" si="22"/>
        <v>15214.499999999998</v>
      </c>
      <c r="O307" s="19" t="s">
        <v>229</v>
      </c>
      <c r="P307" s="81"/>
      <c r="Q307" s="5"/>
    </row>
    <row r="308" spans="1:17" customFormat="1" ht="45" x14ac:dyDescent="0.2">
      <c r="A308" s="51">
        <v>303</v>
      </c>
      <c r="B308" s="87" t="s">
        <v>23</v>
      </c>
      <c r="C308" s="52" t="s">
        <v>618</v>
      </c>
      <c r="D308" s="53" t="s">
        <v>221</v>
      </c>
      <c r="E308" s="53" t="s">
        <v>228</v>
      </c>
      <c r="F308" s="24" t="s">
        <v>848</v>
      </c>
      <c r="G308" s="54" t="s">
        <v>230</v>
      </c>
      <c r="H308" s="17">
        <v>60</v>
      </c>
      <c r="I308" s="18">
        <v>112.12499999999999</v>
      </c>
      <c r="J308" s="18">
        <v>431.24999999999994</v>
      </c>
      <c r="K308" s="19">
        <f t="shared" si="19"/>
        <v>543.37499999999989</v>
      </c>
      <c r="L308" s="19">
        <f t="shared" si="20"/>
        <v>6727.4999999999991</v>
      </c>
      <c r="M308" s="19">
        <f t="shared" si="21"/>
        <v>25874.999999999996</v>
      </c>
      <c r="N308" s="109">
        <f t="shared" si="22"/>
        <v>32602.499999999993</v>
      </c>
      <c r="O308" s="19" t="s">
        <v>229</v>
      </c>
      <c r="P308" s="81"/>
      <c r="Q308" s="5"/>
    </row>
    <row r="309" spans="1:17" customFormat="1" ht="45" x14ac:dyDescent="0.2">
      <c r="A309" s="51">
        <v>304</v>
      </c>
      <c r="B309" s="87" t="s">
        <v>23</v>
      </c>
      <c r="C309" s="52" t="s">
        <v>618</v>
      </c>
      <c r="D309" s="53" t="s">
        <v>221</v>
      </c>
      <c r="E309" s="53" t="s">
        <v>228</v>
      </c>
      <c r="F309" s="24" t="s">
        <v>849</v>
      </c>
      <c r="G309" s="54" t="s">
        <v>230</v>
      </c>
      <c r="H309" s="17">
        <v>3</v>
      </c>
      <c r="I309" s="18">
        <v>120.74999999999999</v>
      </c>
      <c r="J309" s="18">
        <v>431.25</v>
      </c>
      <c r="K309" s="19">
        <f t="shared" si="19"/>
        <v>552</v>
      </c>
      <c r="L309" s="19">
        <f t="shared" si="20"/>
        <v>362.24999999999994</v>
      </c>
      <c r="M309" s="19">
        <f t="shared" si="21"/>
        <v>1293.75</v>
      </c>
      <c r="N309" s="109">
        <f t="shared" si="22"/>
        <v>1656</v>
      </c>
      <c r="O309" s="19" t="s">
        <v>229</v>
      </c>
      <c r="P309" s="81"/>
      <c r="Q309" s="5"/>
    </row>
    <row r="310" spans="1:17" customFormat="1" ht="45" x14ac:dyDescent="0.2">
      <c r="A310" s="51">
        <v>305</v>
      </c>
      <c r="B310" s="87" t="s">
        <v>23</v>
      </c>
      <c r="C310" s="52" t="s">
        <v>618</v>
      </c>
      <c r="D310" s="53" t="s">
        <v>221</v>
      </c>
      <c r="E310" s="53" t="s">
        <v>228</v>
      </c>
      <c r="F310" s="24" t="s">
        <v>850</v>
      </c>
      <c r="G310" s="54" t="s">
        <v>230</v>
      </c>
      <c r="H310" s="17">
        <v>5</v>
      </c>
      <c r="I310" s="18">
        <v>258.75</v>
      </c>
      <c r="J310" s="18">
        <v>431.25</v>
      </c>
      <c r="K310" s="19">
        <f t="shared" si="19"/>
        <v>690</v>
      </c>
      <c r="L310" s="19">
        <f t="shared" si="20"/>
        <v>1293.75</v>
      </c>
      <c r="M310" s="19">
        <f t="shared" si="21"/>
        <v>2156.25</v>
      </c>
      <c r="N310" s="109">
        <f t="shared" si="22"/>
        <v>3450</v>
      </c>
      <c r="O310" s="19" t="s">
        <v>229</v>
      </c>
      <c r="P310" s="81"/>
      <c r="Q310" s="5"/>
    </row>
    <row r="311" spans="1:17" customFormat="1" ht="45" x14ac:dyDescent="0.2">
      <c r="A311" s="51">
        <v>306</v>
      </c>
      <c r="B311" s="87" t="s">
        <v>23</v>
      </c>
      <c r="C311" s="52" t="s">
        <v>618</v>
      </c>
      <c r="D311" s="53" t="s">
        <v>221</v>
      </c>
      <c r="E311" s="53" t="s">
        <v>228</v>
      </c>
      <c r="F311" s="24" t="s">
        <v>851</v>
      </c>
      <c r="G311" s="54" t="s">
        <v>21</v>
      </c>
      <c r="H311" s="17">
        <v>1</v>
      </c>
      <c r="I311" s="18">
        <v>4312.5</v>
      </c>
      <c r="J311" s="18">
        <v>1293.75</v>
      </c>
      <c r="K311" s="19">
        <f t="shared" si="19"/>
        <v>5606.25</v>
      </c>
      <c r="L311" s="19">
        <f t="shared" si="20"/>
        <v>4312.5</v>
      </c>
      <c r="M311" s="19">
        <f t="shared" si="21"/>
        <v>1293.75</v>
      </c>
      <c r="N311" s="109">
        <f t="shared" si="22"/>
        <v>5606.25</v>
      </c>
      <c r="O311" s="19" t="s">
        <v>229</v>
      </c>
      <c r="P311" s="81"/>
      <c r="Q311" s="5"/>
    </row>
    <row r="312" spans="1:17" customFormat="1" ht="45" x14ac:dyDescent="0.2">
      <c r="A312" s="51">
        <v>307</v>
      </c>
      <c r="B312" s="87" t="s">
        <v>23</v>
      </c>
      <c r="C312" s="52" t="s">
        <v>618</v>
      </c>
      <c r="D312" s="53" t="s">
        <v>221</v>
      </c>
      <c r="E312" s="53" t="s">
        <v>228</v>
      </c>
      <c r="F312" s="24" t="s">
        <v>852</v>
      </c>
      <c r="G312" s="54" t="s">
        <v>230</v>
      </c>
      <c r="H312" s="17">
        <v>56</v>
      </c>
      <c r="I312" s="18">
        <v>20.7</v>
      </c>
      <c r="J312" s="18">
        <v>454.3526785714285</v>
      </c>
      <c r="K312" s="19">
        <f t="shared" si="19"/>
        <v>475.05267857142849</v>
      </c>
      <c r="L312" s="19">
        <f t="shared" si="20"/>
        <v>1159.2</v>
      </c>
      <c r="M312" s="19">
        <f t="shared" si="21"/>
        <v>25443.749999999996</v>
      </c>
      <c r="N312" s="109">
        <f t="shared" si="22"/>
        <v>26602.949999999997</v>
      </c>
      <c r="O312" s="19" t="s">
        <v>229</v>
      </c>
      <c r="P312" s="81"/>
      <c r="Q312" s="5"/>
    </row>
    <row r="313" spans="1:17" customFormat="1" ht="45" x14ac:dyDescent="0.2">
      <c r="A313" s="51">
        <v>308</v>
      </c>
      <c r="B313" s="87" t="s">
        <v>23</v>
      </c>
      <c r="C313" s="52" t="s">
        <v>618</v>
      </c>
      <c r="D313" s="53" t="s">
        <v>221</v>
      </c>
      <c r="E313" s="53" t="s">
        <v>228</v>
      </c>
      <c r="F313" s="24" t="s">
        <v>853</v>
      </c>
      <c r="G313" s="54" t="s">
        <v>230</v>
      </c>
      <c r="H313" s="17">
        <v>15</v>
      </c>
      <c r="I313" s="18">
        <v>25.874999999999996</v>
      </c>
      <c r="J313" s="18">
        <v>402.49999999999994</v>
      </c>
      <c r="K313" s="19">
        <f t="shared" si="19"/>
        <v>428.37499999999994</v>
      </c>
      <c r="L313" s="19">
        <f t="shared" si="20"/>
        <v>388.12499999999994</v>
      </c>
      <c r="M313" s="19">
        <f t="shared" si="21"/>
        <v>6037.4999999999991</v>
      </c>
      <c r="N313" s="109">
        <f t="shared" si="22"/>
        <v>6425.6249999999991</v>
      </c>
      <c r="O313" s="19" t="s">
        <v>229</v>
      </c>
      <c r="P313" s="81"/>
      <c r="Q313" s="5"/>
    </row>
    <row r="314" spans="1:17" customFormat="1" ht="45" x14ac:dyDescent="0.2">
      <c r="A314" s="51">
        <v>309</v>
      </c>
      <c r="B314" s="87" t="s">
        <v>23</v>
      </c>
      <c r="C314" s="52" t="s">
        <v>618</v>
      </c>
      <c r="D314" s="53" t="s">
        <v>221</v>
      </c>
      <c r="E314" s="53" t="s">
        <v>228</v>
      </c>
      <c r="F314" s="24" t="s">
        <v>573</v>
      </c>
      <c r="G314" s="54" t="s">
        <v>21</v>
      </c>
      <c r="H314" s="17">
        <v>1</v>
      </c>
      <c r="I314" s="18">
        <v>1724.9999999999998</v>
      </c>
      <c r="J314" s="18">
        <v>1293.75</v>
      </c>
      <c r="K314" s="19">
        <f t="shared" si="19"/>
        <v>3018.75</v>
      </c>
      <c r="L314" s="19">
        <f t="shared" si="20"/>
        <v>1724.9999999999998</v>
      </c>
      <c r="M314" s="19">
        <f t="shared" si="21"/>
        <v>1293.75</v>
      </c>
      <c r="N314" s="109">
        <f t="shared" si="22"/>
        <v>3018.75</v>
      </c>
      <c r="O314" s="19" t="s">
        <v>229</v>
      </c>
      <c r="P314" s="81"/>
      <c r="Q314" s="5"/>
    </row>
    <row r="315" spans="1:17" customFormat="1" ht="45" x14ac:dyDescent="0.2">
      <c r="A315" s="51">
        <v>310</v>
      </c>
      <c r="B315" s="87" t="s">
        <v>23</v>
      </c>
      <c r="C315" s="52" t="s">
        <v>618</v>
      </c>
      <c r="D315" s="53" t="s">
        <v>221</v>
      </c>
      <c r="E315" s="53" t="s">
        <v>228</v>
      </c>
      <c r="F315" s="24" t="s">
        <v>854</v>
      </c>
      <c r="G315" s="54" t="s">
        <v>65</v>
      </c>
      <c r="H315" s="17">
        <v>2000</v>
      </c>
      <c r="I315" s="18">
        <v>5.1749999999999998</v>
      </c>
      <c r="J315" s="18">
        <v>12.937499999999998</v>
      </c>
      <c r="K315" s="19">
        <f t="shared" si="19"/>
        <v>18.112499999999997</v>
      </c>
      <c r="L315" s="19">
        <f t="shared" si="20"/>
        <v>10350</v>
      </c>
      <c r="M315" s="19">
        <f t="shared" si="21"/>
        <v>25874.999999999996</v>
      </c>
      <c r="N315" s="109">
        <f t="shared" si="22"/>
        <v>36224.999999999993</v>
      </c>
      <c r="O315" s="19" t="s">
        <v>229</v>
      </c>
      <c r="P315" s="81"/>
      <c r="Q315" s="5"/>
    </row>
    <row r="316" spans="1:17" customFormat="1" ht="45" x14ac:dyDescent="0.2">
      <c r="A316" s="51">
        <v>311</v>
      </c>
      <c r="B316" s="87" t="s">
        <v>23</v>
      </c>
      <c r="C316" s="52" t="s">
        <v>618</v>
      </c>
      <c r="D316" s="53" t="s">
        <v>221</v>
      </c>
      <c r="E316" s="53" t="s">
        <v>228</v>
      </c>
      <c r="F316" s="24" t="s">
        <v>855</v>
      </c>
      <c r="G316" s="54" t="s">
        <v>65</v>
      </c>
      <c r="H316" s="17">
        <v>20</v>
      </c>
      <c r="I316" s="18">
        <v>6.8999999999999995</v>
      </c>
      <c r="J316" s="18">
        <v>129.375</v>
      </c>
      <c r="K316" s="19">
        <f t="shared" si="19"/>
        <v>136.27500000000001</v>
      </c>
      <c r="L316" s="19">
        <f t="shared" si="20"/>
        <v>138</v>
      </c>
      <c r="M316" s="19">
        <f t="shared" si="21"/>
        <v>2587.5</v>
      </c>
      <c r="N316" s="109">
        <f t="shared" si="22"/>
        <v>2725.5</v>
      </c>
      <c r="O316" s="19" t="s">
        <v>229</v>
      </c>
      <c r="P316" s="81"/>
      <c r="Q316" s="5"/>
    </row>
    <row r="317" spans="1:17" customFormat="1" ht="45" x14ac:dyDescent="0.2">
      <c r="A317" s="51">
        <v>312</v>
      </c>
      <c r="B317" s="87" t="s">
        <v>23</v>
      </c>
      <c r="C317" s="52" t="s">
        <v>618</v>
      </c>
      <c r="D317" s="53" t="s">
        <v>221</v>
      </c>
      <c r="E317" s="53" t="s">
        <v>228</v>
      </c>
      <c r="F317" s="24" t="s">
        <v>856</v>
      </c>
      <c r="G317" s="54" t="s">
        <v>65</v>
      </c>
      <c r="H317" s="17">
        <v>200</v>
      </c>
      <c r="I317" s="18">
        <v>8.625</v>
      </c>
      <c r="J317" s="18">
        <v>15.093749999999998</v>
      </c>
      <c r="K317" s="19">
        <f t="shared" si="19"/>
        <v>23.71875</v>
      </c>
      <c r="L317" s="19">
        <f t="shared" si="20"/>
        <v>1725</v>
      </c>
      <c r="M317" s="19">
        <f t="shared" si="21"/>
        <v>3018.7499999999995</v>
      </c>
      <c r="N317" s="109">
        <f t="shared" si="22"/>
        <v>4743.75</v>
      </c>
      <c r="O317" s="19" t="s">
        <v>229</v>
      </c>
      <c r="P317" s="81"/>
      <c r="Q317" s="5"/>
    </row>
    <row r="318" spans="1:17" customFormat="1" ht="45" x14ac:dyDescent="0.2">
      <c r="A318" s="51">
        <v>313</v>
      </c>
      <c r="B318" s="87" t="s">
        <v>23</v>
      </c>
      <c r="C318" s="52" t="s">
        <v>618</v>
      </c>
      <c r="D318" s="53" t="s">
        <v>221</v>
      </c>
      <c r="E318" s="53" t="s">
        <v>228</v>
      </c>
      <c r="F318" s="24" t="s">
        <v>573</v>
      </c>
      <c r="G318" s="54" t="s">
        <v>21</v>
      </c>
      <c r="H318" s="17">
        <v>1</v>
      </c>
      <c r="I318" s="18">
        <v>2587.5</v>
      </c>
      <c r="J318" s="18">
        <v>1293.75</v>
      </c>
      <c r="K318" s="19">
        <f t="shared" si="19"/>
        <v>3881.25</v>
      </c>
      <c r="L318" s="19">
        <f t="shared" si="20"/>
        <v>2587.5</v>
      </c>
      <c r="M318" s="19">
        <f t="shared" si="21"/>
        <v>1293.75</v>
      </c>
      <c r="N318" s="109">
        <f t="shared" si="22"/>
        <v>3881.25</v>
      </c>
      <c r="O318" s="19" t="s">
        <v>229</v>
      </c>
      <c r="P318" s="81"/>
      <c r="Q318" s="5"/>
    </row>
    <row r="319" spans="1:17" customFormat="1" ht="30" x14ac:dyDescent="0.2">
      <c r="A319" s="51">
        <v>314</v>
      </c>
      <c r="B319" s="87" t="s">
        <v>23</v>
      </c>
      <c r="C319" s="52" t="s">
        <v>618</v>
      </c>
      <c r="D319" s="53" t="s">
        <v>221</v>
      </c>
      <c r="E319" s="53" t="s">
        <v>231</v>
      </c>
      <c r="F319" s="24" t="s">
        <v>232</v>
      </c>
      <c r="G319" s="54" t="s">
        <v>224</v>
      </c>
      <c r="H319" s="17">
        <v>5</v>
      </c>
      <c r="I319" s="18">
        <v>345</v>
      </c>
      <c r="J319" s="18">
        <v>414</v>
      </c>
      <c r="K319" s="19">
        <f t="shared" ref="K319:K381" si="23">I319+J319</f>
        <v>759</v>
      </c>
      <c r="L319" s="19">
        <f t="shared" ref="L319:L381" si="24">H319*I319</f>
        <v>1725</v>
      </c>
      <c r="M319" s="19">
        <f t="shared" ref="M319:M381" si="25">H319*J319</f>
        <v>2070</v>
      </c>
      <c r="N319" s="109">
        <f t="shared" ref="N319:N381" si="26">H319*K319</f>
        <v>3795</v>
      </c>
      <c r="O319" s="19" t="s">
        <v>229</v>
      </c>
      <c r="P319" s="81"/>
      <c r="Q319" s="5"/>
    </row>
    <row r="320" spans="1:17" customFormat="1" ht="30" x14ac:dyDescent="0.2">
      <c r="A320" s="51">
        <v>315</v>
      </c>
      <c r="B320" s="87" t="s">
        <v>23</v>
      </c>
      <c r="C320" s="52" t="s">
        <v>618</v>
      </c>
      <c r="D320" s="53" t="s">
        <v>221</v>
      </c>
      <c r="E320" s="53" t="s">
        <v>231</v>
      </c>
      <c r="F320" s="24" t="s">
        <v>233</v>
      </c>
      <c r="G320" s="54" t="s">
        <v>224</v>
      </c>
      <c r="H320" s="17">
        <v>3</v>
      </c>
      <c r="I320" s="18">
        <v>517.5</v>
      </c>
      <c r="J320" s="18">
        <v>431.25</v>
      </c>
      <c r="K320" s="19">
        <f t="shared" si="23"/>
        <v>948.75</v>
      </c>
      <c r="L320" s="19">
        <f t="shared" si="24"/>
        <v>1552.5</v>
      </c>
      <c r="M320" s="19">
        <f t="shared" si="25"/>
        <v>1293.75</v>
      </c>
      <c r="N320" s="109">
        <f t="shared" si="26"/>
        <v>2846.25</v>
      </c>
      <c r="O320" s="19" t="s">
        <v>229</v>
      </c>
      <c r="P320" s="81"/>
      <c r="Q320" s="5"/>
    </row>
    <row r="321" spans="1:17" customFormat="1" ht="30" x14ac:dyDescent="0.2">
      <c r="A321" s="51">
        <v>316</v>
      </c>
      <c r="B321" s="87" t="s">
        <v>23</v>
      </c>
      <c r="C321" s="52" t="s">
        <v>618</v>
      </c>
      <c r="D321" s="53" t="s">
        <v>221</v>
      </c>
      <c r="E321" s="53" t="s">
        <v>231</v>
      </c>
      <c r="F321" s="24" t="s">
        <v>610</v>
      </c>
      <c r="G321" s="54" t="s">
        <v>224</v>
      </c>
      <c r="H321" s="17">
        <v>1</v>
      </c>
      <c r="I321" s="18">
        <v>2070</v>
      </c>
      <c r="J321" s="18">
        <v>862.49999999999989</v>
      </c>
      <c r="K321" s="19">
        <f t="shared" si="23"/>
        <v>2932.5</v>
      </c>
      <c r="L321" s="19">
        <f t="shared" si="24"/>
        <v>2070</v>
      </c>
      <c r="M321" s="19">
        <f t="shared" si="25"/>
        <v>862.49999999999989</v>
      </c>
      <c r="N321" s="109">
        <f t="shared" si="26"/>
        <v>2932.5</v>
      </c>
      <c r="O321" s="99" t="s">
        <v>959</v>
      </c>
      <c r="P321" s="81"/>
      <c r="Q321" s="5"/>
    </row>
    <row r="322" spans="1:17" customFormat="1" ht="30" x14ac:dyDescent="0.2">
      <c r="A322" s="51">
        <v>317</v>
      </c>
      <c r="B322" s="87" t="s">
        <v>23</v>
      </c>
      <c r="C322" s="52" t="s">
        <v>618</v>
      </c>
      <c r="D322" s="53" t="s">
        <v>221</v>
      </c>
      <c r="E322" s="53" t="s">
        <v>231</v>
      </c>
      <c r="F322" s="24" t="s">
        <v>611</v>
      </c>
      <c r="G322" s="54" t="s">
        <v>224</v>
      </c>
      <c r="H322" s="17">
        <v>27</v>
      </c>
      <c r="I322" s="18">
        <v>395.08</v>
      </c>
      <c r="J322" s="18">
        <v>444.47</v>
      </c>
      <c r="K322" s="19">
        <f t="shared" si="23"/>
        <v>839.55</v>
      </c>
      <c r="L322" s="19">
        <f t="shared" si="24"/>
        <v>10667.16</v>
      </c>
      <c r="M322" s="19">
        <f t="shared" si="25"/>
        <v>12000.69</v>
      </c>
      <c r="N322" s="109">
        <f t="shared" si="26"/>
        <v>22667.85</v>
      </c>
      <c r="O322" s="99" t="s">
        <v>959</v>
      </c>
      <c r="P322" s="81"/>
      <c r="Q322" s="5"/>
    </row>
    <row r="323" spans="1:17" customFormat="1" ht="30" x14ac:dyDescent="0.2">
      <c r="A323" s="51">
        <v>318</v>
      </c>
      <c r="B323" s="87" t="s">
        <v>23</v>
      </c>
      <c r="C323" s="52" t="s">
        <v>618</v>
      </c>
      <c r="D323" s="53" t="s">
        <v>221</v>
      </c>
      <c r="E323" s="53" t="s">
        <v>231</v>
      </c>
      <c r="F323" s="24" t="s">
        <v>612</v>
      </c>
      <c r="G323" s="54" t="s">
        <v>224</v>
      </c>
      <c r="H323" s="17">
        <v>10</v>
      </c>
      <c r="I323" s="18">
        <v>420.77</v>
      </c>
      <c r="J323" s="18">
        <v>444.47</v>
      </c>
      <c r="K323" s="19">
        <f t="shared" si="23"/>
        <v>865.24</v>
      </c>
      <c r="L323" s="19">
        <f t="shared" si="24"/>
        <v>4207.7</v>
      </c>
      <c r="M323" s="19">
        <f t="shared" si="25"/>
        <v>4444.7000000000007</v>
      </c>
      <c r="N323" s="109">
        <f t="shared" si="26"/>
        <v>8652.4</v>
      </c>
      <c r="O323" s="99" t="s">
        <v>959</v>
      </c>
      <c r="P323" s="81"/>
      <c r="Q323" s="5"/>
    </row>
    <row r="324" spans="1:17" customFormat="1" ht="45" x14ac:dyDescent="0.2">
      <c r="A324" s="51">
        <v>319</v>
      </c>
      <c r="B324" s="87" t="s">
        <v>23</v>
      </c>
      <c r="C324" s="52" t="s">
        <v>618</v>
      </c>
      <c r="D324" s="53" t="s">
        <v>221</v>
      </c>
      <c r="E324" s="53" t="s">
        <v>231</v>
      </c>
      <c r="F324" s="24" t="s">
        <v>857</v>
      </c>
      <c r="G324" s="54" t="s">
        <v>224</v>
      </c>
      <c r="H324" s="17">
        <v>5</v>
      </c>
      <c r="I324" s="18">
        <v>395.08</v>
      </c>
      <c r="J324" s="18">
        <v>444.47</v>
      </c>
      <c r="K324" s="19">
        <f t="shared" si="23"/>
        <v>839.55</v>
      </c>
      <c r="L324" s="19">
        <f t="shared" si="24"/>
        <v>1975.3999999999999</v>
      </c>
      <c r="M324" s="19">
        <f t="shared" si="25"/>
        <v>2222.3500000000004</v>
      </c>
      <c r="N324" s="109">
        <f t="shared" si="26"/>
        <v>4197.75</v>
      </c>
      <c r="O324" s="99" t="s">
        <v>959</v>
      </c>
      <c r="P324" s="81"/>
      <c r="Q324" s="5"/>
    </row>
    <row r="325" spans="1:17" customFormat="1" ht="45" x14ac:dyDescent="0.2">
      <c r="A325" s="51">
        <v>320</v>
      </c>
      <c r="B325" s="87" t="s">
        <v>23</v>
      </c>
      <c r="C325" s="52" t="s">
        <v>618</v>
      </c>
      <c r="D325" s="53" t="s">
        <v>221</v>
      </c>
      <c r="E325" s="53" t="s">
        <v>234</v>
      </c>
      <c r="F325" s="24" t="s">
        <v>858</v>
      </c>
      <c r="G325" s="54" t="s">
        <v>224</v>
      </c>
      <c r="H325" s="17">
        <v>24</v>
      </c>
      <c r="I325" s="18">
        <v>25.874999999999996</v>
      </c>
      <c r="J325" s="18">
        <v>269.53124999999994</v>
      </c>
      <c r="K325" s="19">
        <f t="shared" si="23"/>
        <v>295.40624999999994</v>
      </c>
      <c r="L325" s="19">
        <f t="shared" si="24"/>
        <v>620.99999999999989</v>
      </c>
      <c r="M325" s="19">
        <f t="shared" si="25"/>
        <v>6468.7499999999982</v>
      </c>
      <c r="N325" s="109">
        <f t="shared" si="26"/>
        <v>7089.7499999999982</v>
      </c>
      <c r="O325" s="98" t="s">
        <v>958</v>
      </c>
      <c r="P325" s="81"/>
      <c r="Q325" s="5"/>
    </row>
    <row r="326" spans="1:17" customFormat="1" ht="45" x14ac:dyDescent="0.2">
      <c r="A326" s="51">
        <v>321</v>
      </c>
      <c r="B326" s="87" t="s">
        <v>23</v>
      </c>
      <c r="C326" s="52" t="s">
        <v>618</v>
      </c>
      <c r="D326" s="53" t="s">
        <v>221</v>
      </c>
      <c r="E326" s="53" t="s">
        <v>234</v>
      </c>
      <c r="F326" s="24" t="s">
        <v>859</v>
      </c>
      <c r="G326" s="54" t="s">
        <v>224</v>
      </c>
      <c r="H326" s="17">
        <v>12</v>
      </c>
      <c r="I326" s="18">
        <v>34.5</v>
      </c>
      <c r="J326" s="18">
        <v>107.8125</v>
      </c>
      <c r="K326" s="19">
        <f t="shared" si="23"/>
        <v>142.3125</v>
      </c>
      <c r="L326" s="19">
        <f t="shared" si="24"/>
        <v>414</v>
      </c>
      <c r="M326" s="19">
        <f t="shared" si="25"/>
        <v>1293.75</v>
      </c>
      <c r="N326" s="109">
        <f t="shared" si="26"/>
        <v>1707.75</v>
      </c>
      <c r="O326" s="98" t="s">
        <v>958</v>
      </c>
      <c r="P326" s="81"/>
      <c r="Q326" s="5"/>
    </row>
    <row r="327" spans="1:17" customFormat="1" ht="45" x14ac:dyDescent="0.2">
      <c r="A327" s="51">
        <v>322</v>
      </c>
      <c r="B327" s="87" t="s">
        <v>23</v>
      </c>
      <c r="C327" s="52" t="s">
        <v>618</v>
      </c>
      <c r="D327" s="53" t="s">
        <v>221</v>
      </c>
      <c r="E327" s="53" t="s">
        <v>234</v>
      </c>
      <c r="F327" s="24" t="s">
        <v>860</v>
      </c>
      <c r="G327" s="54" t="s">
        <v>224</v>
      </c>
      <c r="H327" s="17">
        <v>12</v>
      </c>
      <c r="I327" s="18">
        <v>34.5</v>
      </c>
      <c r="J327" s="18">
        <v>107.8125</v>
      </c>
      <c r="K327" s="19">
        <f t="shared" si="23"/>
        <v>142.3125</v>
      </c>
      <c r="L327" s="19">
        <f t="shared" si="24"/>
        <v>414</v>
      </c>
      <c r="M327" s="19">
        <f t="shared" si="25"/>
        <v>1293.75</v>
      </c>
      <c r="N327" s="109">
        <f t="shared" si="26"/>
        <v>1707.75</v>
      </c>
      <c r="O327" s="98" t="s">
        <v>958</v>
      </c>
      <c r="P327" s="81"/>
      <c r="Q327" s="5"/>
    </row>
    <row r="328" spans="1:17" customFormat="1" ht="60" x14ac:dyDescent="0.2">
      <c r="A328" s="51">
        <v>323</v>
      </c>
      <c r="B328" s="87" t="s">
        <v>23</v>
      </c>
      <c r="C328" s="52" t="s">
        <v>618</v>
      </c>
      <c r="D328" s="53" t="s">
        <v>221</v>
      </c>
      <c r="E328" s="53" t="s">
        <v>234</v>
      </c>
      <c r="F328" s="24" t="s">
        <v>861</v>
      </c>
      <c r="G328" s="54" t="s">
        <v>224</v>
      </c>
      <c r="H328" s="17">
        <v>82</v>
      </c>
      <c r="I328" s="18">
        <v>43.125</v>
      </c>
      <c r="J328" s="18">
        <v>110.4420731707317</v>
      </c>
      <c r="K328" s="19">
        <f t="shared" si="23"/>
        <v>153.5670731707317</v>
      </c>
      <c r="L328" s="19">
        <f t="shared" si="24"/>
        <v>3536.25</v>
      </c>
      <c r="M328" s="19">
        <f t="shared" si="25"/>
        <v>9056.25</v>
      </c>
      <c r="N328" s="109">
        <f t="shared" si="26"/>
        <v>12592.5</v>
      </c>
      <c r="O328" s="98" t="s">
        <v>958</v>
      </c>
      <c r="P328" s="81"/>
      <c r="Q328" s="5"/>
    </row>
    <row r="329" spans="1:17" customFormat="1" ht="45" x14ac:dyDescent="0.2">
      <c r="A329" s="51">
        <v>324</v>
      </c>
      <c r="B329" s="87" t="s">
        <v>23</v>
      </c>
      <c r="C329" s="52" t="s">
        <v>618</v>
      </c>
      <c r="D329" s="53" t="s">
        <v>221</v>
      </c>
      <c r="E329" s="53" t="s">
        <v>234</v>
      </c>
      <c r="F329" s="24" t="s">
        <v>862</v>
      </c>
      <c r="G329" s="54" t="s">
        <v>224</v>
      </c>
      <c r="H329" s="17">
        <v>1</v>
      </c>
      <c r="I329" s="18">
        <v>51.749999999999993</v>
      </c>
      <c r="J329" s="18">
        <v>1293.75</v>
      </c>
      <c r="K329" s="19">
        <f t="shared" si="23"/>
        <v>1345.5</v>
      </c>
      <c r="L329" s="19">
        <f t="shared" si="24"/>
        <v>51.749999999999993</v>
      </c>
      <c r="M329" s="19">
        <f t="shared" si="25"/>
        <v>1293.75</v>
      </c>
      <c r="N329" s="109">
        <f t="shared" si="26"/>
        <v>1345.5</v>
      </c>
      <c r="O329" s="98" t="s">
        <v>958</v>
      </c>
      <c r="P329" s="81"/>
      <c r="Q329" s="5"/>
    </row>
    <row r="330" spans="1:17" customFormat="1" ht="45" x14ac:dyDescent="0.2">
      <c r="A330" s="51">
        <v>325</v>
      </c>
      <c r="B330" s="87" t="s">
        <v>23</v>
      </c>
      <c r="C330" s="52" t="s">
        <v>618</v>
      </c>
      <c r="D330" s="53" t="s">
        <v>221</v>
      </c>
      <c r="E330" s="53" t="s">
        <v>234</v>
      </c>
      <c r="F330" s="24" t="s">
        <v>863</v>
      </c>
      <c r="G330" s="54" t="s">
        <v>224</v>
      </c>
      <c r="H330" s="17">
        <v>25</v>
      </c>
      <c r="I330" s="18">
        <v>31.049999999999997</v>
      </c>
      <c r="J330" s="18">
        <v>258.74999999999994</v>
      </c>
      <c r="K330" s="19">
        <f t="shared" si="23"/>
        <v>289.79999999999995</v>
      </c>
      <c r="L330" s="19">
        <f t="shared" si="24"/>
        <v>776.24999999999989</v>
      </c>
      <c r="M330" s="19">
        <f t="shared" si="25"/>
        <v>6468.7499999999982</v>
      </c>
      <c r="N330" s="109">
        <f t="shared" si="26"/>
        <v>7244.9999999999991</v>
      </c>
      <c r="O330" s="98" t="s">
        <v>958</v>
      </c>
      <c r="P330" s="81"/>
      <c r="Q330" s="5"/>
    </row>
    <row r="331" spans="1:17" customFormat="1" ht="45" x14ac:dyDescent="0.2">
      <c r="A331" s="51">
        <v>326</v>
      </c>
      <c r="B331" s="87" t="s">
        <v>23</v>
      </c>
      <c r="C331" s="52" t="s">
        <v>618</v>
      </c>
      <c r="D331" s="53" t="s">
        <v>221</v>
      </c>
      <c r="E331" s="53" t="s">
        <v>234</v>
      </c>
      <c r="F331" s="24" t="s">
        <v>864</v>
      </c>
      <c r="G331" s="54" t="s">
        <v>224</v>
      </c>
      <c r="H331" s="17">
        <v>1</v>
      </c>
      <c r="I331" s="18">
        <v>34.5</v>
      </c>
      <c r="J331" s="18">
        <v>1293.75</v>
      </c>
      <c r="K331" s="19">
        <f t="shared" si="23"/>
        <v>1328.25</v>
      </c>
      <c r="L331" s="19">
        <f t="shared" si="24"/>
        <v>34.5</v>
      </c>
      <c r="M331" s="19">
        <f t="shared" si="25"/>
        <v>1293.75</v>
      </c>
      <c r="N331" s="109">
        <f t="shared" si="26"/>
        <v>1328.25</v>
      </c>
      <c r="O331" s="98" t="s">
        <v>958</v>
      </c>
      <c r="P331" s="81"/>
      <c r="Q331" s="5"/>
    </row>
    <row r="332" spans="1:17" customFormat="1" ht="45" x14ac:dyDescent="0.2">
      <c r="A332" s="51">
        <v>327</v>
      </c>
      <c r="B332" s="87" t="s">
        <v>23</v>
      </c>
      <c r="C332" s="52" t="s">
        <v>618</v>
      </c>
      <c r="D332" s="53" t="s">
        <v>221</v>
      </c>
      <c r="E332" s="53" t="s">
        <v>234</v>
      </c>
      <c r="F332" s="24" t="s">
        <v>865</v>
      </c>
      <c r="G332" s="54" t="s">
        <v>224</v>
      </c>
      <c r="H332" s="17">
        <v>3</v>
      </c>
      <c r="I332" s="18">
        <v>34.5</v>
      </c>
      <c r="J332" s="18">
        <v>5318.7499999999991</v>
      </c>
      <c r="K332" s="19">
        <f t="shared" si="23"/>
        <v>5353.2499999999991</v>
      </c>
      <c r="L332" s="19">
        <f t="shared" si="24"/>
        <v>103.5</v>
      </c>
      <c r="M332" s="19">
        <f t="shared" si="25"/>
        <v>15956.249999999996</v>
      </c>
      <c r="N332" s="109">
        <f t="shared" si="26"/>
        <v>16059.749999999996</v>
      </c>
      <c r="O332" s="98" t="s">
        <v>958</v>
      </c>
      <c r="P332" s="81"/>
      <c r="Q332" s="5"/>
    </row>
    <row r="333" spans="1:17" customFormat="1" ht="45" x14ac:dyDescent="0.2">
      <c r="A333" s="51">
        <v>328</v>
      </c>
      <c r="B333" s="87" t="s">
        <v>23</v>
      </c>
      <c r="C333" s="52" t="s">
        <v>618</v>
      </c>
      <c r="D333" s="53" t="s">
        <v>221</v>
      </c>
      <c r="E333" s="53" t="s">
        <v>234</v>
      </c>
      <c r="F333" s="24" t="s">
        <v>866</v>
      </c>
      <c r="G333" s="54" t="s">
        <v>224</v>
      </c>
      <c r="H333" s="17">
        <v>11</v>
      </c>
      <c r="I333" s="18">
        <v>43.125</v>
      </c>
      <c r="J333" s="18">
        <v>274.43181818181813</v>
      </c>
      <c r="K333" s="19">
        <f t="shared" si="23"/>
        <v>317.55681818181813</v>
      </c>
      <c r="L333" s="19">
        <f t="shared" si="24"/>
        <v>474.375</v>
      </c>
      <c r="M333" s="19">
        <f t="shared" si="25"/>
        <v>3018.7499999999995</v>
      </c>
      <c r="N333" s="109">
        <f t="shared" si="26"/>
        <v>3493.1249999999995</v>
      </c>
      <c r="O333" s="98" t="s">
        <v>958</v>
      </c>
      <c r="P333" s="81"/>
      <c r="Q333" s="5"/>
    </row>
    <row r="334" spans="1:17" customFormat="1" ht="45" x14ac:dyDescent="0.2">
      <c r="A334" s="51">
        <v>329</v>
      </c>
      <c r="B334" s="87" t="s">
        <v>23</v>
      </c>
      <c r="C334" s="52" t="s">
        <v>618</v>
      </c>
      <c r="D334" s="53" t="s">
        <v>221</v>
      </c>
      <c r="E334" s="53" t="s">
        <v>234</v>
      </c>
      <c r="F334" s="24" t="s">
        <v>867</v>
      </c>
      <c r="G334" s="54" t="s">
        <v>224</v>
      </c>
      <c r="H334" s="17">
        <v>18</v>
      </c>
      <c r="I334" s="18">
        <v>37.949999999999996</v>
      </c>
      <c r="J334" s="18">
        <v>167.70833333333331</v>
      </c>
      <c r="K334" s="19">
        <f t="shared" si="23"/>
        <v>205.6583333333333</v>
      </c>
      <c r="L334" s="19">
        <f t="shared" si="24"/>
        <v>683.09999999999991</v>
      </c>
      <c r="M334" s="19">
        <f t="shared" si="25"/>
        <v>3018.7499999999995</v>
      </c>
      <c r="N334" s="109">
        <f t="shared" si="26"/>
        <v>3701.8499999999995</v>
      </c>
      <c r="O334" s="98" t="s">
        <v>958</v>
      </c>
      <c r="P334" s="81"/>
      <c r="Q334" s="5"/>
    </row>
    <row r="335" spans="1:17" customFormat="1" ht="45" x14ac:dyDescent="0.2">
      <c r="A335" s="51">
        <v>330</v>
      </c>
      <c r="B335" s="87" t="s">
        <v>23</v>
      </c>
      <c r="C335" s="52" t="s">
        <v>618</v>
      </c>
      <c r="D335" s="53" t="s">
        <v>221</v>
      </c>
      <c r="E335" s="53" t="s">
        <v>234</v>
      </c>
      <c r="F335" s="24" t="s">
        <v>868</v>
      </c>
      <c r="G335" s="54" t="s">
        <v>224</v>
      </c>
      <c r="H335" s="17">
        <v>43</v>
      </c>
      <c r="I335" s="18">
        <v>34.5</v>
      </c>
      <c r="J335" s="18">
        <v>160.46511627906975</v>
      </c>
      <c r="K335" s="19">
        <f t="shared" si="23"/>
        <v>194.96511627906975</v>
      </c>
      <c r="L335" s="19">
        <f t="shared" si="24"/>
        <v>1483.5</v>
      </c>
      <c r="M335" s="19">
        <f t="shared" si="25"/>
        <v>6899.9999999999991</v>
      </c>
      <c r="N335" s="109">
        <f t="shared" si="26"/>
        <v>8383.5</v>
      </c>
      <c r="O335" s="98" t="s">
        <v>958</v>
      </c>
      <c r="P335" s="81"/>
      <c r="Q335" s="5"/>
    </row>
    <row r="336" spans="1:17" customFormat="1" ht="45" x14ac:dyDescent="0.2">
      <c r="A336" s="51">
        <v>331</v>
      </c>
      <c r="B336" s="87" t="s">
        <v>23</v>
      </c>
      <c r="C336" s="52" t="s">
        <v>618</v>
      </c>
      <c r="D336" s="53" t="s">
        <v>221</v>
      </c>
      <c r="E336" s="53" t="s">
        <v>234</v>
      </c>
      <c r="F336" s="24" t="s">
        <v>869</v>
      </c>
      <c r="G336" s="54" t="s">
        <v>224</v>
      </c>
      <c r="H336" s="17">
        <v>6</v>
      </c>
      <c r="I336" s="18">
        <v>34.5</v>
      </c>
      <c r="J336" s="18">
        <v>215.625</v>
      </c>
      <c r="K336" s="19">
        <f t="shared" si="23"/>
        <v>250.125</v>
      </c>
      <c r="L336" s="19">
        <f t="shared" si="24"/>
        <v>207</v>
      </c>
      <c r="M336" s="19">
        <f t="shared" si="25"/>
        <v>1293.75</v>
      </c>
      <c r="N336" s="109">
        <f t="shared" si="26"/>
        <v>1500.75</v>
      </c>
      <c r="O336" s="98" t="s">
        <v>958</v>
      </c>
      <c r="P336" s="81"/>
      <c r="Q336" s="5"/>
    </row>
    <row r="337" spans="1:17" customFormat="1" ht="45" x14ac:dyDescent="0.2">
      <c r="A337" s="51">
        <v>332</v>
      </c>
      <c r="B337" s="87" t="s">
        <v>23</v>
      </c>
      <c r="C337" s="52" t="s">
        <v>618</v>
      </c>
      <c r="D337" s="53" t="s">
        <v>221</v>
      </c>
      <c r="E337" s="53" t="s">
        <v>234</v>
      </c>
      <c r="F337" s="24" t="s">
        <v>870</v>
      </c>
      <c r="G337" s="54" t="s">
        <v>224</v>
      </c>
      <c r="H337" s="17">
        <v>12</v>
      </c>
      <c r="I337" s="18">
        <v>34.5</v>
      </c>
      <c r="J337" s="18">
        <v>251.56249999999997</v>
      </c>
      <c r="K337" s="19">
        <f t="shared" si="23"/>
        <v>286.0625</v>
      </c>
      <c r="L337" s="19">
        <f t="shared" si="24"/>
        <v>414</v>
      </c>
      <c r="M337" s="19">
        <f t="shared" si="25"/>
        <v>3018.7499999999995</v>
      </c>
      <c r="N337" s="109">
        <f t="shared" si="26"/>
        <v>3432.75</v>
      </c>
      <c r="O337" s="98" t="s">
        <v>958</v>
      </c>
      <c r="P337" s="81"/>
      <c r="Q337" s="5"/>
    </row>
    <row r="338" spans="1:17" customFormat="1" ht="45" x14ac:dyDescent="0.2">
      <c r="A338" s="51">
        <v>333</v>
      </c>
      <c r="B338" s="87" t="s">
        <v>23</v>
      </c>
      <c r="C338" s="52" t="s">
        <v>618</v>
      </c>
      <c r="D338" s="53" t="s">
        <v>221</v>
      </c>
      <c r="E338" s="53" t="s">
        <v>234</v>
      </c>
      <c r="F338" s="24" t="s">
        <v>871</v>
      </c>
      <c r="G338" s="54" t="s">
        <v>224</v>
      </c>
      <c r="H338" s="17">
        <v>4</v>
      </c>
      <c r="I338" s="18">
        <v>34.5</v>
      </c>
      <c r="J338" s="18">
        <v>323.4375</v>
      </c>
      <c r="K338" s="19">
        <f t="shared" si="23"/>
        <v>357.9375</v>
      </c>
      <c r="L338" s="19">
        <f t="shared" si="24"/>
        <v>138</v>
      </c>
      <c r="M338" s="19">
        <f t="shared" si="25"/>
        <v>1293.75</v>
      </c>
      <c r="N338" s="109">
        <f t="shared" si="26"/>
        <v>1431.75</v>
      </c>
      <c r="O338" s="98" t="s">
        <v>958</v>
      </c>
      <c r="P338" s="81"/>
      <c r="Q338" s="5"/>
    </row>
    <row r="339" spans="1:17" customFormat="1" ht="45" x14ac:dyDescent="0.2">
      <c r="A339" s="51">
        <v>334</v>
      </c>
      <c r="B339" s="87" t="s">
        <v>23</v>
      </c>
      <c r="C339" s="52" t="s">
        <v>618</v>
      </c>
      <c r="D339" s="53" t="s">
        <v>221</v>
      </c>
      <c r="E339" s="53" t="s">
        <v>234</v>
      </c>
      <c r="F339" s="24" t="s">
        <v>872</v>
      </c>
      <c r="G339" s="54" t="s">
        <v>224</v>
      </c>
      <c r="H339" s="17">
        <v>3</v>
      </c>
      <c r="I339" s="18">
        <v>51.749999999999993</v>
      </c>
      <c r="J339" s="18">
        <v>431.25</v>
      </c>
      <c r="K339" s="19">
        <f t="shared" si="23"/>
        <v>483</v>
      </c>
      <c r="L339" s="19">
        <f t="shared" si="24"/>
        <v>155.24999999999997</v>
      </c>
      <c r="M339" s="19">
        <f t="shared" si="25"/>
        <v>1293.75</v>
      </c>
      <c r="N339" s="109">
        <f t="shared" si="26"/>
        <v>1449</v>
      </c>
      <c r="O339" s="98" t="s">
        <v>958</v>
      </c>
      <c r="P339" s="81"/>
      <c r="Q339" s="5"/>
    </row>
    <row r="340" spans="1:17" customFormat="1" ht="45" x14ac:dyDescent="0.2">
      <c r="A340" s="51">
        <v>335</v>
      </c>
      <c r="B340" s="87" t="s">
        <v>23</v>
      </c>
      <c r="C340" s="52" t="s">
        <v>618</v>
      </c>
      <c r="D340" s="53" t="s">
        <v>221</v>
      </c>
      <c r="E340" s="53" t="s">
        <v>234</v>
      </c>
      <c r="F340" s="24" t="s">
        <v>873</v>
      </c>
      <c r="G340" s="54" t="s">
        <v>224</v>
      </c>
      <c r="H340" s="17">
        <v>4</v>
      </c>
      <c r="I340" s="18">
        <v>51.749999999999993</v>
      </c>
      <c r="J340" s="18">
        <v>323.4375</v>
      </c>
      <c r="K340" s="19">
        <f t="shared" si="23"/>
        <v>375.1875</v>
      </c>
      <c r="L340" s="19">
        <f t="shared" si="24"/>
        <v>206.99999999999997</v>
      </c>
      <c r="M340" s="19">
        <f t="shared" si="25"/>
        <v>1293.75</v>
      </c>
      <c r="N340" s="109">
        <f t="shared" si="26"/>
        <v>1500.75</v>
      </c>
      <c r="O340" s="98" t="s">
        <v>958</v>
      </c>
      <c r="P340" s="81"/>
      <c r="Q340" s="5"/>
    </row>
    <row r="341" spans="1:17" customFormat="1" ht="45" x14ac:dyDescent="0.2">
      <c r="A341" s="51">
        <v>336</v>
      </c>
      <c r="B341" s="87" t="s">
        <v>23</v>
      </c>
      <c r="C341" s="52" t="s">
        <v>618</v>
      </c>
      <c r="D341" s="53" t="s">
        <v>221</v>
      </c>
      <c r="E341" s="53" t="s">
        <v>234</v>
      </c>
      <c r="F341" s="24" t="s">
        <v>874</v>
      </c>
      <c r="G341" s="54" t="s">
        <v>224</v>
      </c>
      <c r="H341" s="17">
        <v>10</v>
      </c>
      <c r="I341" s="18">
        <v>51.749999999999993</v>
      </c>
      <c r="J341" s="18">
        <v>129.375</v>
      </c>
      <c r="K341" s="19">
        <f t="shared" si="23"/>
        <v>181.125</v>
      </c>
      <c r="L341" s="19">
        <f t="shared" si="24"/>
        <v>517.49999999999989</v>
      </c>
      <c r="M341" s="19">
        <f t="shared" si="25"/>
        <v>1293.75</v>
      </c>
      <c r="N341" s="109">
        <f t="shared" si="26"/>
        <v>1811.25</v>
      </c>
      <c r="O341" s="98" t="s">
        <v>958</v>
      </c>
      <c r="P341" s="81"/>
      <c r="Q341" s="5"/>
    </row>
    <row r="342" spans="1:17" customFormat="1" ht="45" x14ac:dyDescent="0.2">
      <c r="A342" s="51">
        <v>337</v>
      </c>
      <c r="B342" s="87" t="s">
        <v>23</v>
      </c>
      <c r="C342" s="52" t="s">
        <v>618</v>
      </c>
      <c r="D342" s="53" t="s">
        <v>221</v>
      </c>
      <c r="E342" s="53" t="s">
        <v>234</v>
      </c>
      <c r="F342" s="24" t="s">
        <v>875</v>
      </c>
      <c r="G342" s="54" t="s">
        <v>224</v>
      </c>
      <c r="H342" s="17">
        <v>4</v>
      </c>
      <c r="I342" s="18">
        <v>51.749999999999993</v>
      </c>
      <c r="J342" s="18">
        <v>323.4375</v>
      </c>
      <c r="K342" s="19">
        <f t="shared" si="23"/>
        <v>375.1875</v>
      </c>
      <c r="L342" s="19">
        <f t="shared" si="24"/>
        <v>206.99999999999997</v>
      </c>
      <c r="M342" s="19">
        <f t="shared" si="25"/>
        <v>1293.75</v>
      </c>
      <c r="N342" s="109">
        <f t="shared" si="26"/>
        <v>1500.75</v>
      </c>
      <c r="O342" s="98" t="s">
        <v>958</v>
      </c>
      <c r="P342" s="81"/>
      <c r="Q342" s="5"/>
    </row>
    <row r="343" spans="1:17" customFormat="1" ht="45" x14ac:dyDescent="0.2">
      <c r="A343" s="51">
        <v>338</v>
      </c>
      <c r="B343" s="87" t="s">
        <v>23</v>
      </c>
      <c r="C343" s="52" t="s">
        <v>618</v>
      </c>
      <c r="D343" s="53" t="s">
        <v>221</v>
      </c>
      <c r="E343" s="53" t="s">
        <v>234</v>
      </c>
      <c r="F343" s="24" t="s">
        <v>876</v>
      </c>
      <c r="G343" s="54" t="s">
        <v>224</v>
      </c>
      <c r="H343" s="17">
        <v>1</v>
      </c>
      <c r="I343" s="18">
        <v>172.5</v>
      </c>
      <c r="J343" s="18">
        <v>1293.75</v>
      </c>
      <c r="K343" s="19">
        <f t="shared" si="23"/>
        <v>1466.25</v>
      </c>
      <c r="L343" s="19">
        <f t="shared" si="24"/>
        <v>172.5</v>
      </c>
      <c r="M343" s="19">
        <f t="shared" si="25"/>
        <v>1293.75</v>
      </c>
      <c r="N343" s="109">
        <f t="shared" si="26"/>
        <v>1466.25</v>
      </c>
      <c r="O343" s="98" t="s">
        <v>958</v>
      </c>
      <c r="P343" s="81"/>
      <c r="Q343" s="5"/>
    </row>
    <row r="344" spans="1:17" customFormat="1" ht="30" x14ac:dyDescent="0.2">
      <c r="A344" s="51">
        <v>339</v>
      </c>
      <c r="B344" s="87" t="s">
        <v>23</v>
      </c>
      <c r="C344" s="52" t="s">
        <v>618</v>
      </c>
      <c r="D344" s="53" t="s">
        <v>221</v>
      </c>
      <c r="E344" s="53" t="s">
        <v>183</v>
      </c>
      <c r="F344" s="24" t="s">
        <v>235</v>
      </c>
      <c r="G344" s="54" t="s">
        <v>56</v>
      </c>
      <c r="H344" s="17">
        <v>5</v>
      </c>
      <c r="I344" s="18">
        <v>690</v>
      </c>
      <c r="J344" s="18">
        <v>948.75</v>
      </c>
      <c r="K344" s="19">
        <f t="shared" si="23"/>
        <v>1638.75</v>
      </c>
      <c r="L344" s="19">
        <f t="shared" si="24"/>
        <v>3450</v>
      </c>
      <c r="M344" s="19">
        <f t="shared" si="25"/>
        <v>4743.75</v>
      </c>
      <c r="N344" s="109">
        <f t="shared" si="26"/>
        <v>8193.75</v>
      </c>
      <c r="O344" s="21"/>
      <c r="P344" s="81"/>
      <c r="Q344" s="5"/>
    </row>
    <row r="345" spans="1:17" customFormat="1" ht="165" x14ac:dyDescent="0.2">
      <c r="A345" s="51">
        <v>340</v>
      </c>
      <c r="B345" s="87" t="s">
        <v>23</v>
      </c>
      <c r="C345" s="52" t="s">
        <v>618</v>
      </c>
      <c r="D345" s="53" t="s">
        <v>221</v>
      </c>
      <c r="E345" s="53" t="s">
        <v>236</v>
      </c>
      <c r="F345" s="24" t="s">
        <v>237</v>
      </c>
      <c r="G345" s="54" t="s">
        <v>56</v>
      </c>
      <c r="H345" s="17">
        <v>16</v>
      </c>
      <c r="I345" s="18">
        <v>327.75</v>
      </c>
      <c r="J345" s="18">
        <v>318.046875</v>
      </c>
      <c r="K345" s="19">
        <f t="shared" si="23"/>
        <v>645.796875</v>
      </c>
      <c r="L345" s="19">
        <f t="shared" si="24"/>
        <v>5244</v>
      </c>
      <c r="M345" s="19">
        <f t="shared" si="25"/>
        <v>5088.75</v>
      </c>
      <c r="N345" s="109">
        <f t="shared" si="26"/>
        <v>10332.75</v>
      </c>
      <c r="O345" s="23" t="s">
        <v>220</v>
      </c>
      <c r="P345" s="81"/>
      <c r="Q345" s="5"/>
    </row>
    <row r="346" spans="1:17" customFormat="1" ht="60" x14ac:dyDescent="0.2">
      <c r="A346" s="51">
        <v>341</v>
      </c>
      <c r="B346" s="87" t="s">
        <v>23</v>
      </c>
      <c r="C346" s="52" t="s">
        <v>618</v>
      </c>
      <c r="D346" s="53" t="s">
        <v>221</v>
      </c>
      <c r="E346" s="53" t="s">
        <v>236</v>
      </c>
      <c r="F346" s="63" t="s">
        <v>238</v>
      </c>
      <c r="G346" s="54" t="s">
        <v>56</v>
      </c>
      <c r="H346" s="17">
        <v>22</v>
      </c>
      <c r="I346" s="18">
        <v>215.62499999999997</v>
      </c>
      <c r="J346" s="18">
        <v>94.090909090909093</v>
      </c>
      <c r="K346" s="19">
        <f t="shared" si="23"/>
        <v>309.71590909090907</v>
      </c>
      <c r="L346" s="19">
        <f t="shared" si="24"/>
        <v>4743.7499999999991</v>
      </c>
      <c r="M346" s="19">
        <f t="shared" si="25"/>
        <v>2070</v>
      </c>
      <c r="N346" s="109">
        <f t="shared" si="26"/>
        <v>6813.7499999999991</v>
      </c>
      <c r="O346" s="23" t="s">
        <v>239</v>
      </c>
      <c r="P346" s="81"/>
      <c r="Q346" s="5"/>
    </row>
    <row r="347" spans="1:17" customFormat="1" ht="90" x14ac:dyDescent="0.2">
      <c r="A347" s="51">
        <v>342</v>
      </c>
      <c r="B347" s="87" t="s">
        <v>23</v>
      </c>
      <c r="C347" s="52" t="s">
        <v>618</v>
      </c>
      <c r="D347" s="53" t="s">
        <v>221</v>
      </c>
      <c r="E347" s="53" t="s">
        <v>236</v>
      </c>
      <c r="F347" s="63" t="s">
        <v>240</v>
      </c>
      <c r="G347" s="54" t="s">
        <v>56</v>
      </c>
      <c r="H347" s="17">
        <v>43</v>
      </c>
      <c r="I347" s="18">
        <v>86.25</v>
      </c>
      <c r="J347" s="18">
        <v>110.31976744186046</v>
      </c>
      <c r="K347" s="19">
        <f t="shared" si="23"/>
        <v>196.56976744186045</v>
      </c>
      <c r="L347" s="19">
        <f t="shared" si="24"/>
        <v>3708.75</v>
      </c>
      <c r="M347" s="19">
        <f t="shared" si="25"/>
        <v>4743.75</v>
      </c>
      <c r="N347" s="109">
        <f t="shared" si="26"/>
        <v>8452.5</v>
      </c>
      <c r="O347" s="23" t="s">
        <v>241</v>
      </c>
      <c r="P347" s="81"/>
      <c r="Q347" s="5"/>
    </row>
    <row r="348" spans="1:17" customFormat="1" ht="45" x14ac:dyDescent="0.2">
      <c r="A348" s="51">
        <v>343</v>
      </c>
      <c r="B348" s="87" t="s">
        <v>23</v>
      </c>
      <c r="C348" s="52" t="s">
        <v>618</v>
      </c>
      <c r="D348" s="53" t="s">
        <v>221</v>
      </c>
      <c r="E348" s="53" t="s">
        <v>236</v>
      </c>
      <c r="F348" s="63" t="s">
        <v>242</v>
      </c>
      <c r="G348" s="54" t="s">
        <v>56</v>
      </c>
      <c r="H348" s="17">
        <v>10</v>
      </c>
      <c r="I348" s="18">
        <v>129.375</v>
      </c>
      <c r="J348" s="18">
        <v>258.75</v>
      </c>
      <c r="K348" s="19">
        <f t="shared" si="23"/>
        <v>388.125</v>
      </c>
      <c r="L348" s="19">
        <f t="shared" si="24"/>
        <v>1293.75</v>
      </c>
      <c r="M348" s="19">
        <f t="shared" si="25"/>
        <v>2587.5</v>
      </c>
      <c r="N348" s="109">
        <f t="shared" si="26"/>
        <v>3881.25</v>
      </c>
      <c r="O348" s="23" t="s">
        <v>243</v>
      </c>
      <c r="P348" s="81"/>
      <c r="Q348" s="5"/>
    </row>
    <row r="349" spans="1:17" customFormat="1" ht="153.4" customHeight="1" x14ac:dyDescent="0.2">
      <c r="A349" s="51">
        <v>344</v>
      </c>
      <c r="B349" s="87" t="s">
        <v>23</v>
      </c>
      <c r="C349" s="52" t="s">
        <v>618</v>
      </c>
      <c r="D349" s="53" t="s">
        <v>221</v>
      </c>
      <c r="E349" s="53" t="s">
        <v>236</v>
      </c>
      <c r="F349" s="63" t="s">
        <v>244</v>
      </c>
      <c r="G349" s="54" t="s">
        <v>56</v>
      </c>
      <c r="H349" s="17">
        <v>8</v>
      </c>
      <c r="I349" s="18">
        <v>129.375</v>
      </c>
      <c r="J349" s="18">
        <v>161.71875</v>
      </c>
      <c r="K349" s="19">
        <f t="shared" si="23"/>
        <v>291.09375</v>
      </c>
      <c r="L349" s="19">
        <f t="shared" si="24"/>
        <v>1035</v>
      </c>
      <c r="M349" s="19">
        <f t="shared" si="25"/>
        <v>1293.75</v>
      </c>
      <c r="N349" s="109">
        <f t="shared" si="26"/>
        <v>2328.75</v>
      </c>
      <c r="O349" s="23" t="s">
        <v>245</v>
      </c>
      <c r="P349" s="81"/>
      <c r="Q349" s="5"/>
    </row>
    <row r="350" spans="1:17" customFormat="1" ht="175.15" customHeight="1" x14ac:dyDescent="0.2">
      <c r="A350" s="51">
        <v>345</v>
      </c>
      <c r="B350" s="87" t="s">
        <v>23</v>
      </c>
      <c r="C350" s="52" t="s">
        <v>618</v>
      </c>
      <c r="D350" s="53" t="s">
        <v>221</v>
      </c>
      <c r="E350" s="53" t="s">
        <v>236</v>
      </c>
      <c r="F350" s="63" t="s">
        <v>246</v>
      </c>
      <c r="G350" s="54" t="s">
        <v>56</v>
      </c>
      <c r="H350" s="17">
        <v>13</v>
      </c>
      <c r="I350" s="18">
        <v>172.5</v>
      </c>
      <c r="J350" s="18">
        <v>99.519230769230774</v>
      </c>
      <c r="K350" s="19">
        <f t="shared" si="23"/>
        <v>272.01923076923077</v>
      </c>
      <c r="L350" s="19">
        <f t="shared" si="24"/>
        <v>2242.5</v>
      </c>
      <c r="M350" s="19">
        <f t="shared" si="25"/>
        <v>1293.75</v>
      </c>
      <c r="N350" s="109">
        <f t="shared" si="26"/>
        <v>3536.25</v>
      </c>
      <c r="O350" s="23" t="s">
        <v>247</v>
      </c>
      <c r="P350" s="81"/>
      <c r="Q350" s="5"/>
    </row>
    <row r="351" spans="1:17" customFormat="1" ht="60" x14ac:dyDescent="0.2">
      <c r="A351" s="51">
        <v>346</v>
      </c>
      <c r="B351" s="87" t="s">
        <v>23</v>
      </c>
      <c r="C351" s="52" t="s">
        <v>618</v>
      </c>
      <c r="D351" s="53" t="s">
        <v>221</v>
      </c>
      <c r="E351" s="53" t="s">
        <v>236</v>
      </c>
      <c r="F351" s="63" t="s">
        <v>248</v>
      </c>
      <c r="G351" s="54" t="s">
        <v>56</v>
      </c>
      <c r="H351" s="17">
        <v>5</v>
      </c>
      <c r="I351" s="18">
        <v>3.4499999999999997</v>
      </c>
      <c r="J351" s="18">
        <v>414</v>
      </c>
      <c r="K351" s="19">
        <f t="shared" si="23"/>
        <v>417.45</v>
      </c>
      <c r="L351" s="19">
        <f t="shared" si="24"/>
        <v>17.25</v>
      </c>
      <c r="M351" s="19">
        <f t="shared" si="25"/>
        <v>2070</v>
      </c>
      <c r="N351" s="109">
        <f t="shared" si="26"/>
        <v>2087.25</v>
      </c>
      <c r="O351" s="23" t="s">
        <v>249</v>
      </c>
      <c r="P351" s="81"/>
      <c r="Q351" s="5"/>
    </row>
    <row r="352" spans="1:17" customFormat="1" ht="60" x14ac:dyDescent="0.2">
      <c r="A352" s="51">
        <v>347</v>
      </c>
      <c r="B352" s="87" t="s">
        <v>23</v>
      </c>
      <c r="C352" s="52" t="s">
        <v>618</v>
      </c>
      <c r="D352" s="53" t="s">
        <v>221</v>
      </c>
      <c r="E352" s="53" t="s">
        <v>236</v>
      </c>
      <c r="F352" s="63" t="s">
        <v>250</v>
      </c>
      <c r="G352" s="54" t="s">
        <v>56</v>
      </c>
      <c r="H352" s="17">
        <v>4</v>
      </c>
      <c r="I352" s="18">
        <v>862.49999999999989</v>
      </c>
      <c r="J352" s="18">
        <v>517.5</v>
      </c>
      <c r="K352" s="19">
        <f t="shared" si="23"/>
        <v>1380</v>
      </c>
      <c r="L352" s="19">
        <f t="shared" si="24"/>
        <v>3449.9999999999995</v>
      </c>
      <c r="M352" s="19">
        <f t="shared" si="25"/>
        <v>2070</v>
      </c>
      <c r="N352" s="109">
        <f t="shared" si="26"/>
        <v>5520</v>
      </c>
      <c r="O352" s="23" t="s">
        <v>249</v>
      </c>
      <c r="P352" s="81"/>
      <c r="Q352" s="5"/>
    </row>
    <row r="353" spans="1:17" customFormat="1" ht="165" x14ac:dyDescent="0.2">
      <c r="A353" s="51">
        <v>348</v>
      </c>
      <c r="B353" s="87" t="s">
        <v>23</v>
      </c>
      <c r="C353" s="52" t="s">
        <v>618</v>
      </c>
      <c r="D353" s="53" t="s">
        <v>221</v>
      </c>
      <c r="E353" s="53" t="s">
        <v>236</v>
      </c>
      <c r="F353" s="63" t="s">
        <v>656</v>
      </c>
      <c r="G353" s="54" t="s">
        <v>56</v>
      </c>
      <c r="H353" s="17">
        <v>2</v>
      </c>
      <c r="I353" s="18">
        <v>345</v>
      </c>
      <c r="J353" s="18">
        <v>862.49999999999989</v>
      </c>
      <c r="K353" s="19">
        <f t="shared" si="23"/>
        <v>1207.5</v>
      </c>
      <c r="L353" s="19">
        <f t="shared" si="24"/>
        <v>690</v>
      </c>
      <c r="M353" s="19">
        <f t="shared" si="25"/>
        <v>1724.9999999999998</v>
      </c>
      <c r="N353" s="109">
        <f t="shared" si="26"/>
        <v>2415</v>
      </c>
      <c r="O353" s="23" t="s">
        <v>655</v>
      </c>
      <c r="P353" s="81"/>
      <c r="Q353" s="5"/>
    </row>
    <row r="354" spans="1:17" customFormat="1" ht="60" x14ac:dyDescent="0.2">
      <c r="A354" s="51">
        <v>349</v>
      </c>
      <c r="B354" s="87" t="s">
        <v>23</v>
      </c>
      <c r="C354" s="52" t="s">
        <v>618</v>
      </c>
      <c r="D354" s="53" t="s">
        <v>221</v>
      </c>
      <c r="E354" s="53" t="s">
        <v>236</v>
      </c>
      <c r="F354" s="63" t="s">
        <v>653</v>
      </c>
      <c r="G354" s="54" t="s">
        <v>56</v>
      </c>
      <c r="H354" s="17">
        <v>2</v>
      </c>
      <c r="I354" s="18">
        <v>172.5</v>
      </c>
      <c r="J354" s="18">
        <v>862.49999999999989</v>
      </c>
      <c r="K354" s="19">
        <f t="shared" si="23"/>
        <v>1035</v>
      </c>
      <c r="L354" s="19">
        <f t="shared" si="24"/>
        <v>345</v>
      </c>
      <c r="M354" s="19">
        <f t="shared" si="25"/>
        <v>1724.9999999999998</v>
      </c>
      <c r="N354" s="109">
        <f t="shared" si="26"/>
        <v>2070</v>
      </c>
      <c r="O354" s="23" t="s">
        <v>654</v>
      </c>
      <c r="P354" s="81"/>
      <c r="Q354" s="5"/>
    </row>
    <row r="355" spans="1:17" customFormat="1" ht="23.25" x14ac:dyDescent="0.2">
      <c r="A355" s="51">
        <v>350</v>
      </c>
      <c r="B355" s="87" t="s">
        <v>23</v>
      </c>
      <c r="C355" s="52" t="s">
        <v>618</v>
      </c>
      <c r="D355" s="53" t="s">
        <v>221</v>
      </c>
      <c r="E355" s="53" t="s">
        <v>236</v>
      </c>
      <c r="F355" s="24" t="s">
        <v>251</v>
      </c>
      <c r="G355" s="54" t="s">
        <v>56</v>
      </c>
      <c r="H355" s="17">
        <v>5</v>
      </c>
      <c r="I355" s="18">
        <v>2501.25</v>
      </c>
      <c r="J355" s="18">
        <v>1121.25</v>
      </c>
      <c r="K355" s="19">
        <f t="shared" si="23"/>
        <v>3622.5</v>
      </c>
      <c r="L355" s="19">
        <f t="shared" si="24"/>
        <v>12506.25</v>
      </c>
      <c r="M355" s="19">
        <f t="shared" si="25"/>
        <v>5606.25</v>
      </c>
      <c r="N355" s="109">
        <f t="shared" si="26"/>
        <v>18112.5</v>
      </c>
      <c r="O355" s="23" t="s">
        <v>252</v>
      </c>
      <c r="P355" s="81"/>
      <c r="Q355" s="5"/>
    </row>
    <row r="356" spans="1:17" customFormat="1" ht="23.25" x14ac:dyDescent="0.2">
      <c r="A356" s="51">
        <v>351</v>
      </c>
      <c r="B356" s="87" t="s">
        <v>23</v>
      </c>
      <c r="C356" s="52" t="s">
        <v>618</v>
      </c>
      <c r="D356" s="53" t="s">
        <v>221</v>
      </c>
      <c r="E356" s="53" t="s">
        <v>236</v>
      </c>
      <c r="F356" s="24" t="s">
        <v>253</v>
      </c>
      <c r="G356" s="54" t="s">
        <v>56</v>
      </c>
      <c r="H356" s="17">
        <v>4</v>
      </c>
      <c r="I356" s="18">
        <v>2501.25</v>
      </c>
      <c r="J356" s="18">
        <v>1401.5625</v>
      </c>
      <c r="K356" s="19">
        <f t="shared" si="23"/>
        <v>3902.8125</v>
      </c>
      <c r="L356" s="19">
        <f t="shared" si="24"/>
        <v>10005</v>
      </c>
      <c r="M356" s="19">
        <f t="shared" si="25"/>
        <v>5606.25</v>
      </c>
      <c r="N356" s="109">
        <f t="shared" si="26"/>
        <v>15611.25</v>
      </c>
      <c r="O356" s="23" t="s">
        <v>254</v>
      </c>
      <c r="P356" s="81"/>
      <c r="Q356" s="5"/>
    </row>
    <row r="357" spans="1:17" customFormat="1" ht="45" x14ac:dyDescent="0.2">
      <c r="A357" s="51">
        <v>352</v>
      </c>
      <c r="B357" s="87" t="s">
        <v>23</v>
      </c>
      <c r="C357" s="61" t="s">
        <v>255</v>
      </c>
      <c r="D357" s="53" t="s">
        <v>256</v>
      </c>
      <c r="E357" s="53" t="s">
        <v>257</v>
      </c>
      <c r="F357" s="24" t="s">
        <v>225</v>
      </c>
      <c r="G357" s="54" t="s">
        <v>224</v>
      </c>
      <c r="H357" s="17">
        <v>1</v>
      </c>
      <c r="I357" s="18">
        <v>517.5</v>
      </c>
      <c r="J357" s="18">
        <v>2300</v>
      </c>
      <c r="K357" s="19">
        <f t="shared" si="23"/>
        <v>2817.5</v>
      </c>
      <c r="L357" s="19">
        <f t="shared" si="24"/>
        <v>517.5</v>
      </c>
      <c r="M357" s="19">
        <f t="shared" si="25"/>
        <v>2300</v>
      </c>
      <c r="N357" s="109">
        <f t="shared" si="26"/>
        <v>2817.5</v>
      </c>
      <c r="O357" s="19" t="s">
        <v>572</v>
      </c>
      <c r="P357" s="81"/>
      <c r="Q357" s="5"/>
    </row>
    <row r="358" spans="1:17" customFormat="1" ht="90" x14ac:dyDescent="0.2">
      <c r="A358" s="51">
        <v>353</v>
      </c>
      <c r="B358" s="87" t="s">
        <v>23</v>
      </c>
      <c r="C358" s="61" t="s">
        <v>255</v>
      </c>
      <c r="D358" s="53" t="s">
        <v>256</v>
      </c>
      <c r="E358" s="53" t="s">
        <v>257</v>
      </c>
      <c r="F358" s="24" t="s">
        <v>258</v>
      </c>
      <c r="G358" s="54" t="s">
        <v>56</v>
      </c>
      <c r="H358" s="17">
        <v>1</v>
      </c>
      <c r="I358" s="18">
        <v>1035</v>
      </c>
      <c r="J358" s="18">
        <v>2300</v>
      </c>
      <c r="K358" s="19">
        <f t="shared" si="23"/>
        <v>3335</v>
      </c>
      <c r="L358" s="19">
        <f t="shared" si="24"/>
        <v>1035</v>
      </c>
      <c r="M358" s="19">
        <f t="shared" si="25"/>
        <v>2300</v>
      </c>
      <c r="N358" s="109">
        <f t="shared" si="26"/>
        <v>3335</v>
      </c>
      <c r="O358" s="21"/>
      <c r="P358" s="81"/>
      <c r="Q358" s="5"/>
    </row>
    <row r="359" spans="1:17" customFormat="1" ht="45" x14ac:dyDescent="0.2">
      <c r="A359" s="51">
        <v>354</v>
      </c>
      <c r="B359" s="87" t="s">
        <v>23</v>
      </c>
      <c r="C359" s="61" t="s">
        <v>255</v>
      </c>
      <c r="D359" s="53" t="s">
        <v>256</v>
      </c>
      <c r="E359" s="53" t="s">
        <v>257</v>
      </c>
      <c r="F359" s="24" t="s">
        <v>839</v>
      </c>
      <c r="G359" s="54" t="s">
        <v>65</v>
      </c>
      <c r="H359" s="17">
        <v>300</v>
      </c>
      <c r="I359" s="18">
        <v>12.074999999999999</v>
      </c>
      <c r="J359" s="18">
        <v>15.333333333333334</v>
      </c>
      <c r="K359" s="19">
        <f t="shared" si="23"/>
        <v>27.408333333333331</v>
      </c>
      <c r="L359" s="19">
        <f t="shared" si="24"/>
        <v>3622.5</v>
      </c>
      <c r="M359" s="19">
        <f t="shared" si="25"/>
        <v>4600</v>
      </c>
      <c r="N359" s="109">
        <f t="shared" si="26"/>
        <v>8222.5</v>
      </c>
      <c r="O359" s="19" t="s">
        <v>572</v>
      </c>
      <c r="P359" s="81"/>
      <c r="Q359" s="5"/>
    </row>
    <row r="360" spans="1:17" customFormat="1" ht="45" x14ac:dyDescent="0.2">
      <c r="A360" s="51">
        <v>355</v>
      </c>
      <c r="B360" s="87" t="s">
        <v>23</v>
      </c>
      <c r="C360" s="61" t="s">
        <v>255</v>
      </c>
      <c r="D360" s="53" t="s">
        <v>256</v>
      </c>
      <c r="E360" s="53" t="s">
        <v>257</v>
      </c>
      <c r="F360" s="24" t="s">
        <v>840</v>
      </c>
      <c r="G360" s="54" t="s">
        <v>65</v>
      </c>
      <c r="H360" s="17">
        <v>120</v>
      </c>
      <c r="I360" s="18">
        <v>14.6625</v>
      </c>
      <c r="J360" s="18">
        <v>14.374999999999998</v>
      </c>
      <c r="K360" s="19">
        <f t="shared" si="23"/>
        <v>29.037499999999998</v>
      </c>
      <c r="L360" s="19">
        <f t="shared" si="24"/>
        <v>1759.5</v>
      </c>
      <c r="M360" s="19">
        <f t="shared" si="25"/>
        <v>1724.9999999999998</v>
      </c>
      <c r="N360" s="109">
        <f t="shared" si="26"/>
        <v>3484.4999999999995</v>
      </c>
      <c r="O360" s="19" t="s">
        <v>572</v>
      </c>
      <c r="P360" s="81"/>
      <c r="Q360" s="5"/>
    </row>
    <row r="361" spans="1:17" customFormat="1" ht="45" x14ac:dyDescent="0.2">
      <c r="A361" s="51">
        <v>356</v>
      </c>
      <c r="B361" s="87" t="s">
        <v>23</v>
      </c>
      <c r="C361" s="61" t="s">
        <v>255</v>
      </c>
      <c r="D361" s="53" t="s">
        <v>256</v>
      </c>
      <c r="E361" s="53" t="s">
        <v>257</v>
      </c>
      <c r="F361" s="24" t="s">
        <v>841</v>
      </c>
      <c r="G361" s="54" t="s">
        <v>65</v>
      </c>
      <c r="H361" s="17">
        <v>50</v>
      </c>
      <c r="I361" s="18">
        <v>14.6625</v>
      </c>
      <c r="J361" s="18">
        <v>23</v>
      </c>
      <c r="K361" s="19">
        <f t="shared" si="23"/>
        <v>37.662500000000001</v>
      </c>
      <c r="L361" s="19">
        <f t="shared" si="24"/>
        <v>733.125</v>
      </c>
      <c r="M361" s="19">
        <f t="shared" si="25"/>
        <v>1150</v>
      </c>
      <c r="N361" s="109">
        <f t="shared" si="26"/>
        <v>1883.125</v>
      </c>
      <c r="O361" s="19" t="s">
        <v>572</v>
      </c>
      <c r="P361" s="81"/>
      <c r="Q361" s="5"/>
    </row>
    <row r="362" spans="1:17" customFormat="1" ht="45" x14ac:dyDescent="0.2">
      <c r="A362" s="51">
        <v>357</v>
      </c>
      <c r="B362" s="87" t="s">
        <v>23</v>
      </c>
      <c r="C362" s="61" t="s">
        <v>255</v>
      </c>
      <c r="D362" s="53" t="s">
        <v>256</v>
      </c>
      <c r="E362" s="53" t="s">
        <v>257</v>
      </c>
      <c r="F362" s="24" t="s">
        <v>842</v>
      </c>
      <c r="G362" s="54" t="s">
        <v>65</v>
      </c>
      <c r="H362" s="17">
        <v>120</v>
      </c>
      <c r="I362" s="18">
        <v>17.25</v>
      </c>
      <c r="J362" s="18">
        <v>14.374999999999998</v>
      </c>
      <c r="K362" s="19">
        <f t="shared" si="23"/>
        <v>31.625</v>
      </c>
      <c r="L362" s="19">
        <f t="shared" si="24"/>
        <v>2070</v>
      </c>
      <c r="M362" s="19">
        <f t="shared" si="25"/>
        <v>1724.9999999999998</v>
      </c>
      <c r="N362" s="109">
        <f t="shared" si="26"/>
        <v>3795</v>
      </c>
      <c r="O362" s="19" t="s">
        <v>572</v>
      </c>
      <c r="P362" s="81"/>
      <c r="Q362" s="5"/>
    </row>
    <row r="363" spans="1:17" customFormat="1" ht="45" x14ac:dyDescent="0.2">
      <c r="A363" s="51">
        <v>358</v>
      </c>
      <c r="B363" s="87" t="s">
        <v>23</v>
      </c>
      <c r="C363" s="52" t="s">
        <v>619</v>
      </c>
      <c r="D363" s="53" t="s">
        <v>259</v>
      </c>
      <c r="E363" s="53" t="s">
        <v>260</v>
      </c>
      <c r="F363" s="24" t="s">
        <v>881</v>
      </c>
      <c r="G363" s="54" t="s">
        <v>224</v>
      </c>
      <c r="H363" s="17">
        <v>60</v>
      </c>
      <c r="I363" s="18">
        <v>17.25</v>
      </c>
      <c r="J363" s="18">
        <v>49.833333333333329</v>
      </c>
      <c r="K363" s="19">
        <f t="shared" si="23"/>
        <v>67.083333333333329</v>
      </c>
      <c r="L363" s="19">
        <f t="shared" si="24"/>
        <v>1035</v>
      </c>
      <c r="M363" s="19">
        <f t="shared" si="25"/>
        <v>2989.9999999999995</v>
      </c>
      <c r="N363" s="109">
        <f t="shared" si="26"/>
        <v>4024.9999999999995</v>
      </c>
      <c r="O363" s="19" t="s">
        <v>923</v>
      </c>
      <c r="P363" s="81"/>
      <c r="Q363" s="5"/>
    </row>
    <row r="364" spans="1:17" customFormat="1" ht="45" x14ac:dyDescent="0.2">
      <c r="A364" s="51">
        <v>359</v>
      </c>
      <c r="B364" s="87" t="s">
        <v>23</v>
      </c>
      <c r="C364" s="52" t="s">
        <v>619</v>
      </c>
      <c r="D364" s="53" t="s">
        <v>259</v>
      </c>
      <c r="E364" s="53" t="s">
        <v>260</v>
      </c>
      <c r="F364" s="24" t="s">
        <v>877</v>
      </c>
      <c r="G364" s="54" t="s">
        <v>224</v>
      </c>
      <c r="H364" s="17">
        <v>3</v>
      </c>
      <c r="I364" s="18">
        <v>258.75</v>
      </c>
      <c r="J364" s="18">
        <v>3641.6666666666665</v>
      </c>
      <c r="K364" s="19">
        <f t="shared" si="23"/>
        <v>3900.4166666666665</v>
      </c>
      <c r="L364" s="19">
        <f t="shared" si="24"/>
        <v>776.25</v>
      </c>
      <c r="M364" s="19">
        <f t="shared" si="25"/>
        <v>10925</v>
      </c>
      <c r="N364" s="109">
        <f t="shared" si="26"/>
        <v>11701.25</v>
      </c>
      <c r="O364" s="19" t="s">
        <v>923</v>
      </c>
      <c r="P364" s="81"/>
      <c r="Q364" s="5"/>
    </row>
    <row r="365" spans="1:17" customFormat="1" ht="45" x14ac:dyDescent="0.2">
      <c r="A365" s="51">
        <v>360</v>
      </c>
      <c r="B365" s="87" t="s">
        <v>23</v>
      </c>
      <c r="C365" s="52" t="s">
        <v>619</v>
      </c>
      <c r="D365" s="53" t="s">
        <v>259</v>
      </c>
      <c r="E365" s="53" t="s">
        <v>260</v>
      </c>
      <c r="F365" s="24" t="s">
        <v>879</v>
      </c>
      <c r="G365" s="54" t="s">
        <v>224</v>
      </c>
      <c r="H365" s="17">
        <v>105</v>
      </c>
      <c r="I365" s="18">
        <v>138</v>
      </c>
      <c r="J365" s="18">
        <v>26.285714285714285</v>
      </c>
      <c r="K365" s="19">
        <f t="shared" si="23"/>
        <v>164.28571428571428</v>
      </c>
      <c r="L365" s="19">
        <f t="shared" si="24"/>
        <v>14490</v>
      </c>
      <c r="M365" s="19">
        <f t="shared" si="25"/>
        <v>2760</v>
      </c>
      <c r="N365" s="109">
        <f t="shared" si="26"/>
        <v>17250</v>
      </c>
      <c r="O365" s="19" t="s">
        <v>923</v>
      </c>
      <c r="P365" s="81"/>
      <c r="Q365" s="5"/>
    </row>
    <row r="366" spans="1:17" customFormat="1" ht="45" x14ac:dyDescent="0.2">
      <c r="A366" s="51">
        <v>361</v>
      </c>
      <c r="B366" s="87" t="s">
        <v>23</v>
      </c>
      <c r="C366" s="52" t="s">
        <v>619</v>
      </c>
      <c r="D366" s="53" t="s">
        <v>259</v>
      </c>
      <c r="E366" s="53" t="s">
        <v>260</v>
      </c>
      <c r="F366" s="24" t="s">
        <v>878</v>
      </c>
      <c r="G366" s="54" t="s">
        <v>224</v>
      </c>
      <c r="H366" s="17">
        <v>3</v>
      </c>
      <c r="I366" s="18">
        <v>138</v>
      </c>
      <c r="J366" s="18">
        <v>574.99999999999989</v>
      </c>
      <c r="K366" s="19">
        <f t="shared" si="23"/>
        <v>712.99999999999989</v>
      </c>
      <c r="L366" s="19">
        <f t="shared" si="24"/>
        <v>414</v>
      </c>
      <c r="M366" s="19">
        <f t="shared" si="25"/>
        <v>1724.9999999999995</v>
      </c>
      <c r="N366" s="109">
        <f t="shared" si="26"/>
        <v>2138.9999999999995</v>
      </c>
      <c r="O366" s="19" t="s">
        <v>923</v>
      </c>
      <c r="P366" s="81"/>
      <c r="Q366" s="5"/>
    </row>
    <row r="367" spans="1:17" customFormat="1" ht="45" x14ac:dyDescent="0.2">
      <c r="A367" s="51">
        <v>362</v>
      </c>
      <c r="B367" s="87" t="s">
        <v>23</v>
      </c>
      <c r="C367" s="52" t="s">
        <v>619</v>
      </c>
      <c r="D367" s="53" t="s">
        <v>259</v>
      </c>
      <c r="E367" s="53" t="s">
        <v>260</v>
      </c>
      <c r="F367" s="24" t="s">
        <v>880</v>
      </c>
      <c r="G367" s="54" t="s">
        <v>224</v>
      </c>
      <c r="H367" s="17">
        <v>45</v>
      </c>
      <c r="I367" s="18">
        <v>20.7</v>
      </c>
      <c r="J367" s="18">
        <v>38.333333333333329</v>
      </c>
      <c r="K367" s="19">
        <f t="shared" si="23"/>
        <v>59.033333333333331</v>
      </c>
      <c r="L367" s="19">
        <f t="shared" si="24"/>
        <v>931.5</v>
      </c>
      <c r="M367" s="19">
        <f t="shared" si="25"/>
        <v>1724.9999999999998</v>
      </c>
      <c r="N367" s="109">
        <f t="shared" si="26"/>
        <v>2656.5</v>
      </c>
      <c r="O367" s="19" t="s">
        <v>923</v>
      </c>
      <c r="P367" s="81"/>
      <c r="Q367" s="5"/>
    </row>
    <row r="368" spans="1:17" customFormat="1" ht="30" x14ac:dyDescent="0.2">
      <c r="A368" s="51">
        <v>363</v>
      </c>
      <c r="B368" s="87" t="s">
        <v>23</v>
      </c>
      <c r="C368" s="61" t="s">
        <v>261</v>
      </c>
      <c r="D368" s="53" t="s">
        <v>262</v>
      </c>
      <c r="E368" s="64" t="s">
        <v>263</v>
      </c>
      <c r="F368" s="24" t="s">
        <v>264</v>
      </c>
      <c r="G368" s="54" t="s">
        <v>56</v>
      </c>
      <c r="H368" s="17">
        <v>100</v>
      </c>
      <c r="I368" s="18">
        <v>1</v>
      </c>
      <c r="J368" s="18">
        <v>0</v>
      </c>
      <c r="K368" s="19">
        <f t="shared" si="23"/>
        <v>1</v>
      </c>
      <c r="L368" s="19">
        <f t="shared" si="24"/>
        <v>100</v>
      </c>
      <c r="M368" s="19">
        <f t="shared" si="25"/>
        <v>0</v>
      </c>
      <c r="N368" s="109">
        <f t="shared" si="26"/>
        <v>100</v>
      </c>
      <c r="O368" s="24"/>
      <c r="P368" s="81"/>
      <c r="Q368" s="5"/>
    </row>
    <row r="369" spans="1:17" customFormat="1" ht="30" x14ac:dyDescent="0.2">
      <c r="A369" s="51">
        <v>364</v>
      </c>
      <c r="B369" s="87" t="s">
        <v>23</v>
      </c>
      <c r="C369" s="61" t="s">
        <v>261</v>
      </c>
      <c r="D369" s="53" t="s">
        <v>262</v>
      </c>
      <c r="E369" s="64" t="s">
        <v>263</v>
      </c>
      <c r="F369" s="24" t="s">
        <v>265</v>
      </c>
      <c r="G369" s="54" t="s">
        <v>65</v>
      </c>
      <c r="H369" s="17">
        <v>270</v>
      </c>
      <c r="I369" s="18">
        <v>5</v>
      </c>
      <c r="J369" s="18">
        <v>3</v>
      </c>
      <c r="K369" s="19">
        <f t="shared" si="23"/>
        <v>8</v>
      </c>
      <c r="L369" s="19">
        <f t="shared" si="24"/>
        <v>1350</v>
      </c>
      <c r="M369" s="19">
        <f t="shared" si="25"/>
        <v>810</v>
      </c>
      <c r="N369" s="109">
        <f t="shared" si="26"/>
        <v>2160</v>
      </c>
      <c r="O369" s="24"/>
      <c r="P369" s="81"/>
      <c r="Q369" s="5"/>
    </row>
    <row r="370" spans="1:17" customFormat="1" ht="30" x14ac:dyDescent="0.2">
      <c r="A370" s="51">
        <v>365</v>
      </c>
      <c r="B370" s="87" t="s">
        <v>23</v>
      </c>
      <c r="C370" s="61" t="s">
        <v>261</v>
      </c>
      <c r="D370" s="53" t="s">
        <v>262</v>
      </c>
      <c r="E370" s="64" t="s">
        <v>263</v>
      </c>
      <c r="F370" s="24" t="s">
        <v>266</v>
      </c>
      <c r="G370" s="54" t="s">
        <v>55</v>
      </c>
      <c r="H370" s="17">
        <v>13</v>
      </c>
      <c r="I370" s="18">
        <v>100</v>
      </c>
      <c r="J370" s="18">
        <v>200</v>
      </c>
      <c r="K370" s="19">
        <f t="shared" si="23"/>
        <v>300</v>
      </c>
      <c r="L370" s="19">
        <f t="shared" si="24"/>
        <v>1300</v>
      </c>
      <c r="M370" s="19">
        <f t="shared" si="25"/>
        <v>2600</v>
      </c>
      <c r="N370" s="109">
        <f t="shared" si="26"/>
        <v>3900</v>
      </c>
      <c r="O370" s="24"/>
      <c r="P370" s="81"/>
      <c r="Q370" s="5"/>
    </row>
    <row r="371" spans="1:17" customFormat="1" ht="30" x14ac:dyDescent="0.2">
      <c r="A371" s="51">
        <v>366</v>
      </c>
      <c r="B371" s="87" t="s">
        <v>23</v>
      </c>
      <c r="C371" s="61" t="s">
        <v>261</v>
      </c>
      <c r="D371" s="53" t="s">
        <v>262</v>
      </c>
      <c r="E371" s="64" t="s">
        <v>263</v>
      </c>
      <c r="F371" s="24" t="s">
        <v>267</v>
      </c>
      <c r="G371" s="54" t="s">
        <v>56</v>
      </c>
      <c r="H371" s="17">
        <v>1</v>
      </c>
      <c r="I371" s="18">
        <v>680</v>
      </c>
      <c r="J371" s="18">
        <v>350</v>
      </c>
      <c r="K371" s="19">
        <f t="shared" si="23"/>
        <v>1030</v>
      </c>
      <c r="L371" s="19">
        <f t="shared" si="24"/>
        <v>680</v>
      </c>
      <c r="M371" s="19">
        <f t="shared" si="25"/>
        <v>350</v>
      </c>
      <c r="N371" s="109">
        <f t="shared" si="26"/>
        <v>1030</v>
      </c>
      <c r="O371" s="24"/>
      <c r="P371" s="81"/>
      <c r="Q371" s="5"/>
    </row>
    <row r="372" spans="1:17" customFormat="1" ht="30" x14ac:dyDescent="0.2">
      <c r="A372" s="51">
        <v>367</v>
      </c>
      <c r="B372" s="87" t="s">
        <v>23</v>
      </c>
      <c r="C372" s="61" t="s">
        <v>261</v>
      </c>
      <c r="D372" s="53" t="s">
        <v>262</v>
      </c>
      <c r="E372" s="64" t="s">
        <v>263</v>
      </c>
      <c r="F372" s="24" t="s">
        <v>268</v>
      </c>
      <c r="G372" s="54" t="s">
        <v>75</v>
      </c>
      <c r="H372" s="17">
        <v>10</v>
      </c>
      <c r="I372" s="18">
        <v>90</v>
      </c>
      <c r="J372" s="18">
        <v>5</v>
      </c>
      <c r="K372" s="19">
        <f t="shared" si="23"/>
        <v>95</v>
      </c>
      <c r="L372" s="19">
        <f t="shared" si="24"/>
        <v>900</v>
      </c>
      <c r="M372" s="19">
        <f t="shared" si="25"/>
        <v>50</v>
      </c>
      <c r="N372" s="109">
        <f t="shared" si="26"/>
        <v>950</v>
      </c>
      <c r="O372" s="24"/>
      <c r="P372" s="81"/>
      <c r="Q372" s="5"/>
    </row>
    <row r="373" spans="1:17" customFormat="1" ht="30" x14ac:dyDescent="0.2">
      <c r="A373" s="51">
        <v>368</v>
      </c>
      <c r="B373" s="87" t="s">
        <v>23</v>
      </c>
      <c r="C373" s="61" t="s">
        <v>261</v>
      </c>
      <c r="D373" s="53" t="s">
        <v>262</v>
      </c>
      <c r="E373" s="64" t="s">
        <v>263</v>
      </c>
      <c r="F373" s="24" t="s">
        <v>269</v>
      </c>
      <c r="G373" s="54" t="s">
        <v>56</v>
      </c>
      <c r="H373" s="17">
        <v>15</v>
      </c>
      <c r="I373" s="18">
        <v>0</v>
      </c>
      <c r="J373" s="18">
        <v>0</v>
      </c>
      <c r="K373" s="19">
        <f t="shared" si="23"/>
        <v>0</v>
      </c>
      <c r="L373" s="19">
        <f t="shared" si="24"/>
        <v>0</v>
      </c>
      <c r="M373" s="19">
        <f t="shared" si="25"/>
        <v>0</v>
      </c>
      <c r="N373" s="109">
        <f t="shared" si="26"/>
        <v>0</v>
      </c>
      <c r="O373" s="24"/>
      <c r="P373" s="81"/>
      <c r="Q373" s="5"/>
    </row>
    <row r="374" spans="1:17" customFormat="1" ht="30" x14ac:dyDescent="0.2">
      <c r="A374" s="51">
        <v>369</v>
      </c>
      <c r="B374" s="87" t="s">
        <v>23</v>
      </c>
      <c r="C374" s="61" t="s">
        <v>261</v>
      </c>
      <c r="D374" s="53" t="s">
        <v>262</v>
      </c>
      <c r="E374" s="64" t="s">
        <v>263</v>
      </c>
      <c r="F374" s="24" t="s">
        <v>270</v>
      </c>
      <c r="G374" s="54" t="s">
        <v>56</v>
      </c>
      <c r="H374" s="17">
        <v>15</v>
      </c>
      <c r="I374" s="18">
        <v>0</v>
      </c>
      <c r="J374" s="18">
        <v>0</v>
      </c>
      <c r="K374" s="19">
        <f t="shared" si="23"/>
        <v>0</v>
      </c>
      <c r="L374" s="19">
        <f t="shared" si="24"/>
        <v>0</v>
      </c>
      <c r="M374" s="19">
        <f t="shared" si="25"/>
        <v>0</v>
      </c>
      <c r="N374" s="109">
        <f t="shared" si="26"/>
        <v>0</v>
      </c>
      <c r="O374" s="24"/>
      <c r="P374" s="81"/>
      <c r="Q374" s="5"/>
    </row>
    <row r="375" spans="1:17" customFormat="1" ht="30" x14ac:dyDescent="0.2">
      <c r="A375" s="51">
        <v>370</v>
      </c>
      <c r="B375" s="87" t="s">
        <v>23</v>
      </c>
      <c r="C375" s="61" t="s">
        <v>261</v>
      </c>
      <c r="D375" s="53" t="s">
        <v>262</v>
      </c>
      <c r="E375" s="64" t="s">
        <v>263</v>
      </c>
      <c r="F375" s="24" t="s">
        <v>271</v>
      </c>
      <c r="G375" s="54" t="s">
        <v>65</v>
      </c>
      <c r="H375" s="17">
        <v>217</v>
      </c>
      <c r="I375" s="18">
        <v>28</v>
      </c>
      <c r="J375" s="18">
        <v>5</v>
      </c>
      <c r="K375" s="19">
        <f t="shared" si="23"/>
        <v>33</v>
      </c>
      <c r="L375" s="19">
        <f t="shared" si="24"/>
        <v>6076</v>
      </c>
      <c r="M375" s="19">
        <f t="shared" si="25"/>
        <v>1085</v>
      </c>
      <c r="N375" s="109">
        <f t="shared" si="26"/>
        <v>7161</v>
      </c>
      <c r="O375" s="24"/>
      <c r="P375" s="81"/>
      <c r="Q375" s="5"/>
    </row>
    <row r="376" spans="1:17" customFormat="1" ht="30" x14ac:dyDescent="0.2">
      <c r="A376" s="51">
        <v>371</v>
      </c>
      <c r="B376" s="87" t="s">
        <v>23</v>
      </c>
      <c r="C376" s="61" t="s">
        <v>261</v>
      </c>
      <c r="D376" s="53" t="s">
        <v>262</v>
      </c>
      <c r="E376" s="64" t="s">
        <v>263</v>
      </c>
      <c r="F376" s="24" t="s">
        <v>272</v>
      </c>
      <c r="G376" s="54" t="s">
        <v>65</v>
      </c>
      <c r="H376" s="17">
        <v>45</v>
      </c>
      <c r="I376" s="18">
        <v>45</v>
      </c>
      <c r="J376" s="18">
        <v>5</v>
      </c>
      <c r="K376" s="19">
        <f t="shared" si="23"/>
        <v>50</v>
      </c>
      <c r="L376" s="19">
        <f t="shared" si="24"/>
        <v>2025</v>
      </c>
      <c r="M376" s="19">
        <f t="shared" si="25"/>
        <v>225</v>
      </c>
      <c r="N376" s="109">
        <f t="shared" si="26"/>
        <v>2250</v>
      </c>
      <c r="O376" s="24"/>
      <c r="P376" s="81"/>
      <c r="Q376" s="5"/>
    </row>
    <row r="377" spans="1:17" customFormat="1" ht="30" x14ac:dyDescent="0.2">
      <c r="A377" s="51">
        <v>372</v>
      </c>
      <c r="B377" s="87" t="s">
        <v>23</v>
      </c>
      <c r="C377" s="61" t="s">
        <v>261</v>
      </c>
      <c r="D377" s="53" t="s">
        <v>262</v>
      </c>
      <c r="E377" s="64" t="s">
        <v>263</v>
      </c>
      <c r="F377" s="24" t="s">
        <v>273</v>
      </c>
      <c r="G377" s="54" t="s">
        <v>65</v>
      </c>
      <c r="H377" s="17">
        <v>45</v>
      </c>
      <c r="I377" s="18">
        <v>30</v>
      </c>
      <c r="J377" s="18">
        <v>5</v>
      </c>
      <c r="K377" s="19">
        <f t="shared" si="23"/>
        <v>35</v>
      </c>
      <c r="L377" s="19">
        <f t="shared" si="24"/>
        <v>1350</v>
      </c>
      <c r="M377" s="19">
        <f t="shared" si="25"/>
        <v>225</v>
      </c>
      <c r="N377" s="109">
        <f t="shared" si="26"/>
        <v>1575</v>
      </c>
      <c r="O377" s="24"/>
      <c r="P377" s="81"/>
      <c r="Q377" s="5"/>
    </row>
    <row r="378" spans="1:17" customFormat="1" ht="30" x14ac:dyDescent="0.2">
      <c r="A378" s="51">
        <v>373</v>
      </c>
      <c r="B378" s="87" t="s">
        <v>23</v>
      </c>
      <c r="C378" s="61" t="s">
        <v>261</v>
      </c>
      <c r="D378" s="53" t="s">
        <v>262</v>
      </c>
      <c r="E378" s="64" t="s">
        <v>263</v>
      </c>
      <c r="F378" s="24" t="s">
        <v>274</v>
      </c>
      <c r="G378" s="54" t="s">
        <v>65</v>
      </c>
      <c r="H378" s="17">
        <v>217</v>
      </c>
      <c r="I378" s="18">
        <v>38</v>
      </c>
      <c r="J378" s="18">
        <v>5</v>
      </c>
      <c r="K378" s="19">
        <f t="shared" si="23"/>
        <v>43</v>
      </c>
      <c r="L378" s="19">
        <f t="shared" si="24"/>
        <v>8246</v>
      </c>
      <c r="M378" s="19">
        <f t="shared" si="25"/>
        <v>1085</v>
      </c>
      <c r="N378" s="109">
        <f t="shared" si="26"/>
        <v>9331</v>
      </c>
      <c r="O378" s="24"/>
      <c r="P378" s="81"/>
      <c r="Q378" s="5"/>
    </row>
    <row r="379" spans="1:17" customFormat="1" ht="45" x14ac:dyDescent="0.2">
      <c r="A379" s="51">
        <v>374</v>
      </c>
      <c r="B379" s="87" t="s">
        <v>23</v>
      </c>
      <c r="C379" s="61" t="s">
        <v>261</v>
      </c>
      <c r="D379" s="53" t="s">
        <v>262</v>
      </c>
      <c r="E379" s="64" t="s">
        <v>263</v>
      </c>
      <c r="F379" s="24" t="s">
        <v>275</v>
      </c>
      <c r="G379" s="54" t="s">
        <v>65</v>
      </c>
      <c r="H379" s="17">
        <v>2</v>
      </c>
      <c r="I379" s="18">
        <v>30</v>
      </c>
      <c r="J379" s="18">
        <v>0</v>
      </c>
      <c r="K379" s="19">
        <f t="shared" si="23"/>
        <v>30</v>
      </c>
      <c r="L379" s="19">
        <f t="shared" si="24"/>
        <v>60</v>
      </c>
      <c r="M379" s="19">
        <f t="shared" si="25"/>
        <v>0</v>
      </c>
      <c r="N379" s="109">
        <f t="shared" si="26"/>
        <v>60</v>
      </c>
      <c r="O379" s="24"/>
      <c r="P379" s="81"/>
      <c r="Q379" s="5"/>
    </row>
    <row r="380" spans="1:17" customFormat="1" ht="30" x14ac:dyDescent="0.2">
      <c r="A380" s="51">
        <v>375</v>
      </c>
      <c r="B380" s="87" t="s">
        <v>23</v>
      </c>
      <c r="C380" s="61" t="s">
        <v>261</v>
      </c>
      <c r="D380" s="53" t="s">
        <v>262</v>
      </c>
      <c r="E380" s="64" t="s">
        <v>263</v>
      </c>
      <c r="F380" s="24" t="s">
        <v>276</v>
      </c>
      <c r="G380" s="54" t="s">
        <v>50</v>
      </c>
      <c r="H380" s="17">
        <v>20</v>
      </c>
      <c r="I380" s="18">
        <v>80</v>
      </c>
      <c r="J380" s="18">
        <v>0</v>
      </c>
      <c r="K380" s="19">
        <f t="shared" si="23"/>
        <v>80</v>
      </c>
      <c r="L380" s="19">
        <f t="shared" si="24"/>
        <v>1600</v>
      </c>
      <c r="M380" s="19">
        <f t="shared" si="25"/>
        <v>0</v>
      </c>
      <c r="N380" s="109">
        <f t="shared" si="26"/>
        <v>1600</v>
      </c>
      <c r="O380" s="24"/>
      <c r="P380" s="81"/>
      <c r="Q380" s="5"/>
    </row>
    <row r="381" spans="1:17" customFormat="1" ht="30" x14ac:dyDescent="0.2">
      <c r="A381" s="51">
        <v>376</v>
      </c>
      <c r="B381" s="87" t="s">
        <v>23</v>
      </c>
      <c r="C381" s="61" t="s">
        <v>261</v>
      </c>
      <c r="D381" s="53" t="s">
        <v>262</v>
      </c>
      <c r="E381" s="64" t="s">
        <v>263</v>
      </c>
      <c r="F381" s="24" t="s">
        <v>277</v>
      </c>
      <c r="G381" s="54" t="s">
        <v>56</v>
      </c>
      <c r="H381" s="17">
        <v>5</v>
      </c>
      <c r="I381" s="18">
        <v>140</v>
      </c>
      <c r="J381" s="18">
        <v>0</v>
      </c>
      <c r="K381" s="19">
        <f t="shared" si="23"/>
        <v>140</v>
      </c>
      <c r="L381" s="19">
        <f t="shared" si="24"/>
        <v>700</v>
      </c>
      <c r="M381" s="19">
        <f t="shared" si="25"/>
        <v>0</v>
      </c>
      <c r="N381" s="109">
        <f t="shared" si="26"/>
        <v>700</v>
      </c>
      <c r="O381" s="24"/>
      <c r="P381" s="81"/>
      <c r="Q381" s="5"/>
    </row>
    <row r="382" spans="1:17" customFormat="1" ht="30" x14ac:dyDescent="0.2">
      <c r="A382" s="51">
        <v>377</v>
      </c>
      <c r="B382" s="87" t="s">
        <v>23</v>
      </c>
      <c r="C382" s="61" t="s">
        <v>261</v>
      </c>
      <c r="D382" s="53" t="s">
        <v>262</v>
      </c>
      <c r="E382" s="64" t="s">
        <v>263</v>
      </c>
      <c r="F382" s="24" t="s">
        <v>278</v>
      </c>
      <c r="G382" s="54" t="s">
        <v>65</v>
      </c>
      <c r="H382" s="17">
        <v>217</v>
      </c>
      <c r="I382" s="18">
        <v>15</v>
      </c>
      <c r="J382" s="18">
        <v>10</v>
      </c>
      <c r="K382" s="19">
        <f t="shared" ref="K382:K445" si="27">I382+J382</f>
        <v>25</v>
      </c>
      <c r="L382" s="19">
        <f t="shared" ref="L382:L445" si="28">H382*I382</f>
        <v>3255</v>
      </c>
      <c r="M382" s="19">
        <f t="shared" ref="M382:M445" si="29">H382*J382</f>
        <v>2170</v>
      </c>
      <c r="N382" s="109">
        <f t="shared" ref="N382:N445" si="30">H382*K382</f>
        <v>5425</v>
      </c>
      <c r="O382" s="24"/>
      <c r="P382" s="81"/>
      <c r="Q382" s="5"/>
    </row>
    <row r="383" spans="1:17" customFormat="1" ht="30" x14ac:dyDescent="0.2">
      <c r="A383" s="51">
        <v>378</v>
      </c>
      <c r="B383" s="87" t="s">
        <v>23</v>
      </c>
      <c r="C383" s="61" t="s">
        <v>261</v>
      </c>
      <c r="D383" s="53" t="s">
        <v>262</v>
      </c>
      <c r="E383" s="64" t="s">
        <v>263</v>
      </c>
      <c r="F383" s="24" t="s">
        <v>279</v>
      </c>
      <c r="G383" s="54" t="s">
        <v>65</v>
      </c>
      <c r="H383" s="17">
        <v>45</v>
      </c>
      <c r="I383" s="18">
        <v>46</v>
      </c>
      <c r="J383" s="18">
        <v>10</v>
      </c>
      <c r="K383" s="19">
        <f t="shared" si="27"/>
        <v>56</v>
      </c>
      <c r="L383" s="19">
        <f t="shared" si="28"/>
        <v>2070</v>
      </c>
      <c r="M383" s="19">
        <f t="shared" si="29"/>
        <v>450</v>
      </c>
      <c r="N383" s="109">
        <f t="shared" si="30"/>
        <v>2520</v>
      </c>
      <c r="O383" s="24"/>
      <c r="P383" s="81"/>
      <c r="Q383" s="5"/>
    </row>
    <row r="384" spans="1:17" customFormat="1" ht="30" x14ac:dyDescent="0.2">
      <c r="A384" s="51">
        <v>379</v>
      </c>
      <c r="B384" s="87" t="s">
        <v>23</v>
      </c>
      <c r="C384" s="61" t="s">
        <v>261</v>
      </c>
      <c r="D384" s="53" t="s">
        <v>262</v>
      </c>
      <c r="E384" s="64" t="s">
        <v>263</v>
      </c>
      <c r="F384" s="24" t="s">
        <v>280</v>
      </c>
      <c r="G384" s="54" t="s">
        <v>65</v>
      </c>
      <c r="H384" s="17">
        <v>45</v>
      </c>
      <c r="I384" s="18">
        <v>23</v>
      </c>
      <c r="J384" s="18">
        <v>10</v>
      </c>
      <c r="K384" s="19">
        <f t="shared" si="27"/>
        <v>33</v>
      </c>
      <c r="L384" s="19">
        <f t="shared" si="28"/>
        <v>1035</v>
      </c>
      <c r="M384" s="19">
        <f t="shared" si="29"/>
        <v>450</v>
      </c>
      <c r="N384" s="109">
        <f t="shared" si="30"/>
        <v>1485</v>
      </c>
      <c r="O384" s="24"/>
      <c r="P384" s="81"/>
      <c r="Q384" s="5"/>
    </row>
    <row r="385" spans="1:17" customFormat="1" ht="30" x14ac:dyDescent="0.2">
      <c r="A385" s="51">
        <v>380</v>
      </c>
      <c r="B385" s="87" t="s">
        <v>23</v>
      </c>
      <c r="C385" s="61" t="s">
        <v>261</v>
      </c>
      <c r="D385" s="53" t="s">
        <v>262</v>
      </c>
      <c r="E385" s="64" t="s">
        <v>263</v>
      </c>
      <c r="F385" s="24" t="s">
        <v>281</v>
      </c>
      <c r="G385" s="54" t="s">
        <v>65</v>
      </c>
      <c r="H385" s="17">
        <v>217</v>
      </c>
      <c r="I385" s="18">
        <v>38</v>
      </c>
      <c r="J385" s="18">
        <v>10</v>
      </c>
      <c r="K385" s="19">
        <f t="shared" si="27"/>
        <v>48</v>
      </c>
      <c r="L385" s="19">
        <f t="shared" si="28"/>
        <v>8246</v>
      </c>
      <c r="M385" s="19">
        <f t="shared" si="29"/>
        <v>2170</v>
      </c>
      <c r="N385" s="109">
        <f t="shared" si="30"/>
        <v>10416</v>
      </c>
      <c r="O385" s="24"/>
      <c r="P385" s="81"/>
      <c r="Q385" s="5"/>
    </row>
    <row r="386" spans="1:17" customFormat="1" ht="30" x14ac:dyDescent="0.2">
      <c r="A386" s="51">
        <v>381</v>
      </c>
      <c r="B386" s="87" t="s">
        <v>23</v>
      </c>
      <c r="C386" s="61" t="s">
        <v>261</v>
      </c>
      <c r="D386" s="53" t="s">
        <v>262</v>
      </c>
      <c r="E386" s="64" t="s">
        <v>282</v>
      </c>
      <c r="F386" s="24" t="s">
        <v>283</v>
      </c>
      <c r="G386" s="54" t="s">
        <v>56</v>
      </c>
      <c r="H386" s="17">
        <v>1</v>
      </c>
      <c r="I386" s="18">
        <v>670</v>
      </c>
      <c r="J386" s="18">
        <v>280</v>
      </c>
      <c r="K386" s="19">
        <f t="shared" si="27"/>
        <v>950</v>
      </c>
      <c r="L386" s="19">
        <f t="shared" si="28"/>
        <v>670</v>
      </c>
      <c r="M386" s="19">
        <f t="shared" si="29"/>
        <v>280</v>
      </c>
      <c r="N386" s="109">
        <f t="shared" si="30"/>
        <v>950</v>
      </c>
      <c r="O386" s="24"/>
      <c r="P386" s="81"/>
      <c r="Q386" s="5"/>
    </row>
    <row r="387" spans="1:17" customFormat="1" ht="30" x14ac:dyDescent="0.2">
      <c r="A387" s="51">
        <v>382</v>
      </c>
      <c r="B387" s="87" t="s">
        <v>23</v>
      </c>
      <c r="C387" s="61" t="s">
        <v>261</v>
      </c>
      <c r="D387" s="53" t="s">
        <v>262</v>
      </c>
      <c r="E387" s="64" t="s">
        <v>282</v>
      </c>
      <c r="F387" s="24" t="s">
        <v>284</v>
      </c>
      <c r="G387" s="54" t="s">
        <v>56</v>
      </c>
      <c r="H387" s="17">
        <v>2</v>
      </c>
      <c r="I387" s="18">
        <v>115</v>
      </c>
      <c r="J387" s="18">
        <v>50</v>
      </c>
      <c r="K387" s="19">
        <f t="shared" si="27"/>
        <v>165</v>
      </c>
      <c r="L387" s="19">
        <f t="shared" si="28"/>
        <v>230</v>
      </c>
      <c r="M387" s="19">
        <f t="shared" si="29"/>
        <v>100</v>
      </c>
      <c r="N387" s="109">
        <f t="shared" si="30"/>
        <v>330</v>
      </c>
      <c r="O387" s="24"/>
      <c r="P387" s="81"/>
      <c r="Q387" s="5"/>
    </row>
    <row r="388" spans="1:17" customFormat="1" ht="30" x14ac:dyDescent="0.2">
      <c r="A388" s="51">
        <v>383</v>
      </c>
      <c r="B388" s="87" t="s">
        <v>23</v>
      </c>
      <c r="C388" s="61" t="s">
        <v>261</v>
      </c>
      <c r="D388" s="53" t="s">
        <v>262</v>
      </c>
      <c r="E388" s="64" t="s">
        <v>282</v>
      </c>
      <c r="F388" s="24" t="s">
        <v>285</v>
      </c>
      <c r="G388" s="54" t="s">
        <v>56</v>
      </c>
      <c r="H388" s="17">
        <v>60</v>
      </c>
      <c r="I388" s="18">
        <v>12</v>
      </c>
      <c r="J388" s="18">
        <v>0</v>
      </c>
      <c r="K388" s="19">
        <f t="shared" si="27"/>
        <v>12</v>
      </c>
      <c r="L388" s="19">
        <f t="shared" si="28"/>
        <v>720</v>
      </c>
      <c r="M388" s="19">
        <f t="shared" si="29"/>
        <v>0</v>
      </c>
      <c r="N388" s="109">
        <f t="shared" si="30"/>
        <v>720</v>
      </c>
      <c r="O388" s="24"/>
      <c r="P388" s="81"/>
      <c r="Q388" s="5"/>
    </row>
    <row r="389" spans="1:17" customFormat="1" ht="30" x14ac:dyDescent="0.2">
      <c r="A389" s="51">
        <v>384</v>
      </c>
      <c r="B389" s="87" t="s">
        <v>23</v>
      </c>
      <c r="C389" s="61" t="s">
        <v>261</v>
      </c>
      <c r="D389" s="53" t="s">
        <v>262</v>
      </c>
      <c r="E389" s="64" t="s">
        <v>282</v>
      </c>
      <c r="F389" s="24" t="s">
        <v>286</v>
      </c>
      <c r="G389" s="54" t="s">
        <v>56</v>
      </c>
      <c r="H389" s="17">
        <v>5</v>
      </c>
      <c r="I389" s="18">
        <v>2700</v>
      </c>
      <c r="J389" s="18">
        <v>900</v>
      </c>
      <c r="K389" s="19">
        <f t="shared" si="27"/>
        <v>3600</v>
      </c>
      <c r="L389" s="19">
        <f t="shared" si="28"/>
        <v>13500</v>
      </c>
      <c r="M389" s="19">
        <f t="shared" si="29"/>
        <v>4500</v>
      </c>
      <c r="N389" s="109">
        <f t="shared" si="30"/>
        <v>18000</v>
      </c>
      <c r="O389" s="24"/>
      <c r="P389" s="81"/>
      <c r="Q389" s="5"/>
    </row>
    <row r="390" spans="1:17" customFormat="1" ht="30" x14ac:dyDescent="0.2">
      <c r="A390" s="51">
        <v>385</v>
      </c>
      <c r="B390" s="87" t="s">
        <v>23</v>
      </c>
      <c r="C390" s="61" t="s">
        <v>261</v>
      </c>
      <c r="D390" s="53" t="s">
        <v>262</v>
      </c>
      <c r="E390" s="64" t="s">
        <v>282</v>
      </c>
      <c r="F390" s="65" t="s">
        <v>287</v>
      </c>
      <c r="G390" s="54" t="s">
        <v>56</v>
      </c>
      <c r="H390" s="17">
        <v>5</v>
      </c>
      <c r="I390" s="18">
        <v>3500</v>
      </c>
      <c r="J390" s="18">
        <v>900</v>
      </c>
      <c r="K390" s="19">
        <f t="shared" si="27"/>
        <v>4400</v>
      </c>
      <c r="L390" s="19">
        <f t="shared" si="28"/>
        <v>17500</v>
      </c>
      <c r="M390" s="19">
        <f t="shared" si="29"/>
        <v>4500</v>
      </c>
      <c r="N390" s="109">
        <f t="shared" si="30"/>
        <v>22000</v>
      </c>
      <c r="O390" s="24"/>
      <c r="P390" s="81"/>
      <c r="Q390" s="5"/>
    </row>
    <row r="391" spans="1:17" customFormat="1" ht="30" x14ac:dyDescent="0.2">
      <c r="A391" s="51">
        <v>386</v>
      </c>
      <c r="B391" s="87" t="s">
        <v>23</v>
      </c>
      <c r="C391" s="61" t="s">
        <v>261</v>
      </c>
      <c r="D391" s="53" t="s">
        <v>262</v>
      </c>
      <c r="E391" s="64" t="s">
        <v>282</v>
      </c>
      <c r="F391" s="24" t="s">
        <v>288</v>
      </c>
      <c r="G391" s="54" t="s">
        <v>56</v>
      </c>
      <c r="H391" s="17">
        <v>2</v>
      </c>
      <c r="I391" s="18">
        <v>5200</v>
      </c>
      <c r="J391" s="18">
        <v>1600</v>
      </c>
      <c r="K391" s="19">
        <f t="shared" si="27"/>
        <v>6800</v>
      </c>
      <c r="L391" s="19">
        <f t="shared" si="28"/>
        <v>10400</v>
      </c>
      <c r="M391" s="19">
        <f t="shared" si="29"/>
        <v>3200</v>
      </c>
      <c r="N391" s="109">
        <f t="shared" si="30"/>
        <v>13600</v>
      </c>
      <c r="O391" s="24"/>
      <c r="P391" s="81"/>
      <c r="Q391" s="5"/>
    </row>
    <row r="392" spans="1:17" customFormat="1" ht="30" x14ac:dyDescent="0.2">
      <c r="A392" s="51">
        <v>387</v>
      </c>
      <c r="B392" s="87" t="s">
        <v>23</v>
      </c>
      <c r="C392" s="61" t="s">
        <v>261</v>
      </c>
      <c r="D392" s="53" t="s">
        <v>262</v>
      </c>
      <c r="E392" s="64" t="s">
        <v>282</v>
      </c>
      <c r="F392" s="24" t="s">
        <v>289</v>
      </c>
      <c r="G392" s="54" t="s">
        <v>56</v>
      </c>
      <c r="H392" s="17">
        <v>1</v>
      </c>
      <c r="I392" s="18">
        <v>8400</v>
      </c>
      <c r="J392" s="18">
        <v>1600</v>
      </c>
      <c r="K392" s="19">
        <f t="shared" si="27"/>
        <v>10000</v>
      </c>
      <c r="L392" s="19">
        <f t="shared" si="28"/>
        <v>8400</v>
      </c>
      <c r="M392" s="19">
        <f t="shared" si="29"/>
        <v>1600</v>
      </c>
      <c r="N392" s="109">
        <f t="shared" si="30"/>
        <v>10000</v>
      </c>
      <c r="O392" s="24"/>
      <c r="P392" s="81"/>
      <c r="Q392" s="5"/>
    </row>
    <row r="393" spans="1:17" customFormat="1" ht="30" x14ac:dyDescent="0.2">
      <c r="A393" s="51">
        <v>388</v>
      </c>
      <c r="B393" s="87" t="s">
        <v>23</v>
      </c>
      <c r="C393" s="61" t="s">
        <v>261</v>
      </c>
      <c r="D393" s="53" t="s">
        <v>262</v>
      </c>
      <c r="E393" s="64" t="s">
        <v>282</v>
      </c>
      <c r="F393" s="65" t="s">
        <v>290</v>
      </c>
      <c r="G393" s="54" t="s">
        <v>56</v>
      </c>
      <c r="H393" s="17">
        <v>2</v>
      </c>
      <c r="I393" s="18">
        <v>8400</v>
      </c>
      <c r="J393" s="18">
        <v>1600</v>
      </c>
      <c r="K393" s="19">
        <f t="shared" si="27"/>
        <v>10000</v>
      </c>
      <c r="L393" s="19">
        <f t="shared" si="28"/>
        <v>16800</v>
      </c>
      <c r="M393" s="19">
        <f t="shared" si="29"/>
        <v>3200</v>
      </c>
      <c r="N393" s="109">
        <f t="shared" si="30"/>
        <v>20000</v>
      </c>
      <c r="O393" s="24"/>
      <c r="P393" s="81"/>
      <c r="Q393" s="5"/>
    </row>
    <row r="394" spans="1:17" customFormat="1" ht="30" x14ac:dyDescent="0.2">
      <c r="A394" s="51">
        <v>389</v>
      </c>
      <c r="B394" s="87" t="s">
        <v>23</v>
      </c>
      <c r="C394" s="61" t="s">
        <v>261</v>
      </c>
      <c r="D394" s="53" t="s">
        <v>262</v>
      </c>
      <c r="E394" s="64" t="s">
        <v>282</v>
      </c>
      <c r="F394" s="24" t="s">
        <v>291</v>
      </c>
      <c r="G394" s="54" t="s">
        <v>56</v>
      </c>
      <c r="H394" s="17">
        <v>10</v>
      </c>
      <c r="I394" s="18">
        <v>20</v>
      </c>
      <c r="J394" s="18">
        <v>15</v>
      </c>
      <c r="K394" s="19">
        <f t="shared" si="27"/>
        <v>35</v>
      </c>
      <c r="L394" s="19">
        <f t="shared" si="28"/>
        <v>200</v>
      </c>
      <c r="M394" s="19">
        <f t="shared" si="29"/>
        <v>150</v>
      </c>
      <c r="N394" s="109">
        <f t="shared" si="30"/>
        <v>350</v>
      </c>
      <c r="O394" s="24"/>
      <c r="P394" s="81"/>
      <c r="Q394" s="5"/>
    </row>
    <row r="395" spans="1:17" customFormat="1" ht="30" x14ac:dyDescent="0.2">
      <c r="A395" s="51">
        <v>390</v>
      </c>
      <c r="B395" s="87" t="s">
        <v>23</v>
      </c>
      <c r="C395" s="61" t="s">
        <v>261</v>
      </c>
      <c r="D395" s="53" t="s">
        <v>262</v>
      </c>
      <c r="E395" s="64" t="s">
        <v>282</v>
      </c>
      <c r="F395" s="24" t="s">
        <v>613</v>
      </c>
      <c r="G395" s="54" t="s">
        <v>56</v>
      </c>
      <c r="H395" s="17">
        <v>4</v>
      </c>
      <c r="I395" s="18">
        <v>390</v>
      </c>
      <c r="J395" s="18">
        <v>250</v>
      </c>
      <c r="K395" s="19">
        <f t="shared" si="27"/>
        <v>640</v>
      </c>
      <c r="L395" s="19">
        <f t="shared" si="28"/>
        <v>1560</v>
      </c>
      <c r="M395" s="19">
        <f t="shared" si="29"/>
        <v>1000</v>
      </c>
      <c r="N395" s="109">
        <f t="shared" si="30"/>
        <v>2560</v>
      </c>
      <c r="O395" s="24"/>
      <c r="P395" s="81"/>
      <c r="Q395" s="5"/>
    </row>
    <row r="396" spans="1:17" customFormat="1" ht="60" x14ac:dyDescent="0.2">
      <c r="A396" s="51">
        <v>391</v>
      </c>
      <c r="B396" s="87" t="s">
        <v>23</v>
      </c>
      <c r="C396" s="61" t="s">
        <v>292</v>
      </c>
      <c r="D396" s="53" t="s">
        <v>293</v>
      </c>
      <c r="E396" s="53" t="s">
        <v>294</v>
      </c>
      <c r="F396" s="24" t="s">
        <v>295</v>
      </c>
      <c r="G396" s="54" t="s">
        <v>55</v>
      </c>
      <c r="H396" s="17">
        <v>28.53</v>
      </c>
      <c r="I396" s="18">
        <v>83.61</v>
      </c>
      <c r="J396" s="18">
        <v>35.1</v>
      </c>
      <c r="K396" s="19">
        <f t="shared" si="27"/>
        <v>118.71000000000001</v>
      </c>
      <c r="L396" s="19">
        <f t="shared" si="28"/>
        <v>2385.3933000000002</v>
      </c>
      <c r="M396" s="19">
        <f t="shared" si="29"/>
        <v>1001.4030000000001</v>
      </c>
      <c r="N396" s="109">
        <f t="shared" si="30"/>
        <v>3386.7963000000004</v>
      </c>
      <c r="O396" s="21" t="s">
        <v>296</v>
      </c>
      <c r="P396" s="81"/>
      <c r="Q396" s="5"/>
    </row>
    <row r="397" spans="1:17" customFormat="1" ht="30" x14ac:dyDescent="0.2">
      <c r="A397" s="51">
        <v>392</v>
      </c>
      <c r="B397" s="87" t="s">
        <v>23</v>
      </c>
      <c r="C397" s="61" t="s">
        <v>297</v>
      </c>
      <c r="D397" s="53" t="s">
        <v>298</v>
      </c>
      <c r="E397" s="53" t="s">
        <v>299</v>
      </c>
      <c r="F397" s="24" t="s">
        <v>300</v>
      </c>
      <c r="G397" s="54" t="s">
        <v>65</v>
      </c>
      <c r="H397" s="17">
        <v>1.98</v>
      </c>
      <c r="I397" s="18">
        <v>31.33</v>
      </c>
      <c r="J397" s="18">
        <v>45.63</v>
      </c>
      <c r="K397" s="19">
        <f t="shared" si="27"/>
        <v>76.960000000000008</v>
      </c>
      <c r="L397" s="19">
        <f t="shared" si="28"/>
        <v>62.033399999999993</v>
      </c>
      <c r="M397" s="19">
        <f t="shared" si="29"/>
        <v>90.347400000000007</v>
      </c>
      <c r="N397" s="109">
        <f t="shared" si="30"/>
        <v>152.38080000000002</v>
      </c>
      <c r="O397" s="21" t="s">
        <v>301</v>
      </c>
      <c r="P397" s="81"/>
      <c r="Q397" s="5"/>
    </row>
    <row r="398" spans="1:17" customFormat="1" ht="30" x14ac:dyDescent="0.2">
      <c r="A398" s="51">
        <v>393</v>
      </c>
      <c r="B398" s="87" t="s">
        <v>23</v>
      </c>
      <c r="C398" s="61" t="s">
        <v>297</v>
      </c>
      <c r="D398" s="53" t="s">
        <v>298</v>
      </c>
      <c r="E398" s="53" t="s">
        <v>299</v>
      </c>
      <c r="F398" s="24" t="s">
        <v>903</v>
      </c>
      <c r="G398" s="54" t="s">
        <v>65</v>
      </c>
      <c r="H398" s="17">
        <v>13.09</v>
      </c>
      <c r="I398" s="18">
        <v>95.68</v>
      </c>
      <c r="J398" s="18">
        <v>45.63</v>
      </c>
      <c r="K398" s="19">
        <f t="shared" si="27"/>
        <v>141.31</v>
      </c>
      <c r="L398" s="19">
        <f t="shared" si="28"/>
        <v>1252.4512</v>
      </c>
      <c r="M398" s="19">
        <f t="shared" si="29"/>
        <v>597.29669999999999</v>
      </c>
      <c r="N398" s="109">
        <f t="shared" si="30"/>
        <v>1849.7479000000001</v>
      </c>
      <c r="O398" s="21" t="s">
        <v>301</v>
      </c>
      <c r="P398" s="81"/>
      <c r="Q398" s="5"/>
    </row>
    <row r="399" spans="1:17" customFormat="1" ht="30" x14ac:dyDescent="0.2">
      <c r="A399" s="51">
        <v>394</v>
      </c>
      <c r="B399" s="87" t="s">
        <v>23</v>
      </c>
      <c r="C399" s="61" t="s">
        <v>297</v>
      </c>
      <c r="D399" s="53" t="s">
        <v>298</v>
      </c>
      <c r="E399" s="53" t="s">
        <v>299</v>
      </c>
      <c r="F399" s="24" t="s">
        <v>302</v>
      </c>
      <c r="G399" s="54" t="s">
        <v>65</v>
      </c>
      <c r="H399" s="17">
        <v>0.89</v>
      </c>
      <c r="I399" s="18">
        <v>89.83</v>
      </c>
      <c r="J399" s="18">
        <v>46.91</v>
      </c>
      <c r="K399" s="19">
        <f t="shared" si="27"/>
        <v>136.74</v>
      </c>
      <c r="L399" s="19">
        <f t="shared" si="28"/>
        <v>79.948700000000002</v>
      </c>
      <c r="M399" s="19">
        <f t="shared" si="29"/>
        <v>41.749899999999997</v>
      </c>
      <c r="N399" s="109">
        <f t="shared" si="30"/>
        <v>121.69860000000001</v>
      </c>
      <c r="O399" s="21" t="s">
        <v>301</v>
      </c>
      <c r="P399" s="81"/>
      <c r="Q399" s="5"/>
    </row>
    <row r="400" spans="1:17" customFormat="1" ht="30" x14ac:dyDescent="0.2">
      <c r="A400" s="51">
        <v>395</v>
      </c>
      <c r="B400" s="87" t="s">
        <v>23</v>
      </c>
      <c r="C400" s="61" t="s">
        <v>297</v>
      </c>
      <c r="D400" s="53" t="s">
        <v>298</v>
      </c>
      <c r="E400" s="53" t="s">
        <v>299</v>
      </c>
      <c r="F400" s="24" t="s">
        <v>303</v>
      </c>
      <c r="G400" s="54" t="s">
        <v>65</v>
      </c>
      <c r="H400" s="17">
        <v>15.07</v>
      </c>
      <c r="I400" s="18">
        <v>124.93</v>
      </c>
      <c r="J400" s="18">
        <v>45.63</v>
      </c>
      <c r="K400" s="19">
        <f t="shared" si="27"/>
        <v>170.56</v>
      </c>
      <c r="L400" s="19">
        <f t="shared" si="28"/>
        <v>1882.6951000000001</v>
      </c>
      <c r="M400" s="19">
        <f t="shared" si="29"/>
        <v>687.64410000000009</v>
      </c>
      <c r="N400" s="109">
        <f t="shared" si="30"/>
        <v>2570.3391999999999</v>
      </c>
      <c r="O400" s="21" t="s">
        <v>301</v>
      </c>
      <c r="P400" s="81"/>
      <c r="Q400" s="5"/>
    </row>
    <row r="401" spans="1:17" customFormat="1" ht="30" x14ac:dyDescent="0.2">
      <c r="A401" s="51">
        <v>396</v>
      </c>
      <c r="B401" s="87" t="s">
        <v>23</v>
      </c>
      <c r="C401" s="61" t="s">
        <v>297</v>
      </c>
      <c r="D401" s="53" t="s">
        <v>298</v>
      </c>
      <c r="E401" s="53" t="s">
        <v>299</v>
      </c>
      <c r="F401" s="24" t="s">
        <v>304</v>
      </c>
      <c r="G401" s="54" t="s">
        <v>65</v>
      </c>
      <c r="H401" s="17">
        <v>50.699999999999996</v>
      </c>
      <c r="I401" s="18">
        <v>136.63</v>
      </c>
      <c r="J401" s="18">
        <v>45.63</v>
      </c>
      <c r="K401" s="19">
        <f t="shared" si="27"/>
        <v>182.26</v>
      </c>
      <c r="L401" s="19">
        <f t="shared" si="28"/>
        <v>6927.1409999999996</v>
      </c>
      <c r="M401" s="19">
        <f t="shared" si="29"/>
        <v>2313.4409999999998</v>
      </c>
      <c r="N401" s="109">
        <f t="shared" si="30"/>
        <v>9240.5819999999985</v>
      </c>
      <c r="O401" s="21" t="s">
        <v>301</v>
      </c>
      <c r="P401" s="81"/>
      <c r="Q401" s="5"/>
    </row>
    <row r="402" spans="1:17" customFormat="1" ht="45" x14ac:dyDescent="0.2">
      <c r="A402" s="51">
        <v>397</v>
      </c>
      <c r="B402" s="87" t="s">
        <v>23</v>
      </c>
      <c r="C402" s="61" t="s">
        <v>297</v>
      </c>
      <c r="D402" s="53" t="s">
        <v>298</v>
      </c>
      <c r="E402" s="53" t="s">
        <v>299</v>
      </c>
      <c r="F402" s="24" t="s">
        <v>904</v>
      </c>
      <c r="G402" s="54" t="s">
        <v>65</v>
      </c>
      <c r="H402" s="17">
        <f>6*1+1.52*2+2*2.77+3.14+2.4+4*3.68</f>
        <v>34.839999999999996</v>
      </c>
      <c r="I402" s="18">
        <v>31.33</v>
      </c>
      <c r="J402" s="18">
        <v>45.63</v>
      </c>
      <c r="K402" s="19">
        <f t="shared" si="27"/>
        <v>76.960000000000008</v>
      </c>
      <c r="L402" s="19">
        <f t="shared" si="28"/>
        <v>1091.5371999999998</v>
      </c>
      <c r="M402" s="19">
        <f t="shared" si="29"/>
        <v>1589.7492</v>
      </c>
      <c r="N402" s="109">
        <f t="shared" si="30"/>
        <v>2681.2864</v>
      </c>
      <c r="O402" s="21" t="s">
        <v>905</v>
      </c>
      <c r="P402" s="81"/>
      <c r="Q402" s="5"/>
    </row>
    <row r="403" spans="1:17" customFormat="1" ht="30" x14ac:dyDescent="0.2">
      <c r="A403" s="51">
        <v>398</v>
      </c>
      <c r="B403" s="87" t="s">
        <v>23</v>
      </c>
      <c r="C403" s="61" t="s">
        <v>297</v>
      </c>
      <c r="D403" s="53" t="s">
        <v>298</v>
      </c>
      <c r="E403" s="53" t="s">
        <v>305</v>
      </c>
      <c r="F403" s="24" t="s">
        <v>306</v>
      </c>
      <c r="G403" s="54" t="s">
        <v>55</v>
      </c>
      <c r="H403" s="17">
        <v>83.85</v>
      </c>
      <c r="I403" s="18">
        <v>173.22</v>
      </c>
      <c r="J403" s="18">
        <v>52</v>
      </c>
      <c r="K403" s="19">
        <f t="shared" si="27"/>
        <v>225.22</v>
      </c>
      <c r="L403" s="19">
        <f t="shared" si="28"/>
        <v>14524.496999999999</v>
      </c>
      <c r="M403" s="19">
        <f t="shared" si="29"/>
        <v>4360.2</v>
      </c>
      <c r="N403" s="109">
        <f t="shared" si="30"/>
        <v>18884.697</v>
      </c>
      <c r="O403" s="21"/>
      <c r="P403" s="81"/>
      <c r="Q403" s="5"/>
    </row>
    <row r="404" spans="1:17" customFormat="1" ht="23.25" x14ac:dyDescent="0.2">
      <c r="A404" s="51">
        <v>399</v>
      </c>
      <c r="B404" s="87" t="s">
        <v>23</v>
      </c>
      <c r="C404" s="61" t="s">
        <v>297</v>
      </c>
      <c r="D404" s="53" t="s">
        <v>298</v>
      </c>
      <c r="E404" s="53" t="s">
        <v>307</v>
      </c>
      <c r="F404" s="24" t="s">
        <v>308</v>
      </c>
      <c r="G404" s="54" t="s">
        <v>65</v>
      </c>
      <c r="H404" s="17">
        <v>205.16000000000003</v>
      </c>
      <c r="I404" s="18">
        <v>137.44</v>
      </c>
      <c r="J404" s="18">
        <v>40.200000000000003</v>
      </c>
      <c r="K404" s="19">
        <f t="shared" si="27"/>
        <v>177.64</v>
      </c>
      <c r="L404" s="19">
        <f t="shared" si="28"/>
        <v>28197.190400000003</v>
      </c>
      <c r="M404" s="19">
        <f t="shared" si="29"/>
        <v>8247.4320000000007</v>
      </c>
      <c r="N404" s="109">
        <f t="shared" si="30"/>
        <v>36444.6224</v>
      </c>
      <c r="O404" s="21"/>
      <c r="P404" s="81"/>
      <c r="Q404" s="5"/>
    </row>
    <row r="405" spans="1:17" customFormat="1" ht="30" x14ac:dyDescent="0.2">
      <c r="A405" s="51">
        <v>400</v>
      </c>
      <c r="B405" s="87" t="s">
        <v>23</v>
      </c>
      <c r="C405" s="61" t="s">
        <v>297</v>
      </c>
      <c r="D405" s="53" t="s">
        <v>298</v>
      </c>
      <c r="E405" s="53" t="s">
        <v>183</v>
      </c>
      <c r="F405" s="24" t="s">
        <v>309</v>
      </c>
      <c r="G405" s="54" t="s">
        <v>55</v>
      </c>
      <c r="H405" s="17">
        <v>0.1875</v>
      </c>
      <c r="I405" s="18">
        <v>237.98</v>
      </c>
      <c r="J405" s="18">
        <v>63.78</v>
      </c>
      <c r="K405" s="19">
        <f t="shared" si="27"/>
        <v>301.76</v>
      </c>
      <c r="L405" s="19">
        <f t="shared" si="28"/>
        <v>44.621249999999996</v>
      </c>
      <c r="M405" s="19">
        <f t="shared" si="29"/>
        <v>11.95875</v>
      </c>
      <c r="N405" s="109">
        <f t="shared" si="30"/>
        <v>56.58</v>
      </c>
      <c r="O405" s="23"/>
      <c r="P405" s="81"/>
      <c r="Q405" s="5"/>
    </row>
    <row r="406" spans="1:17" customFormat="1" ht="90" x14ac:dyDescent="0.2">
      <c r="A406" s="51">
        <v>401</v>
      </c>
      <c r="B406" s="87" t="s">
        <v>23</v>
      </c>
      <c r="C406" s="61" t="s">
        <v>297</v>
      </c>
      <c r="D406" s="53" t="s">
        <v>298</v>
      </c>
      <c r="E406" s="53" t="s">
        <v>90</v>
      </c>
      <c r="F406" s="24" t="s">
        <v>551</v>
      </c>
      <c r="G406" s="54" t="s">
        <v>55</v>
      </c>
      <c r="H406" s="17">
        <v>446.71</v>
      </c>
      <c r="I406" s="18">
        <v>136.05000000000001</v>
      </c>
      <c r="J406" s="18">
        <v>43.91</v>
      </c>
      <c r="K406" s="19">
        <f t="shared" si="27"/>
        <v>179.96</v>
      </c>
      <c r="L406" s="19">
        <f t="shared" si="28"/>
        <v>60774.895499999999</v>
      </c>
      <c r="M406" s="19">
        <f t="shared" si="29"/>
        <v>19615.036099999998</v>
      </c>
      <c r="N406" s="109">
        <f t="shared" si="30"/>
        <v>80389.931599999996</v>
      </c>
      <c r="O406" s="21" t="s">
        <v>552</v>
      </c>
      <c r="P406" s="81"/>
      <c r="Q406" s="5"/>
    </row>
    <row r="407" spans="1:17" customFormat="1" ht="45" x14ac:dyDescent="0.2">
      <c r="A407" s="51">
        <v>402</v>
      </c>
      <c r="B407" s="87" t="s">
        <v>23</v>
      </c>
      <c r="C407" s="61" t="s">
        <v>297</v>
      </c>
      <c r="D407" s="53" t="s">
        <v>298</v>
      </c>
      <c r="E407" s="53" t="s">
        <v>310</v>
      </c>
      <c r="F407" s="24" t="s">
        <v>311</v>
      </c>
      <c r="G407" s="54" t="s">
        <v>55</v>
      </c>
      <c r="H407" s="17">
        <v>177.71</v>
      </c>
      <c r="I407" s="18">
        <v>82.39</v>
      </c>
      <c r="J407" s="18">
        <v>62.79</v>
      </c>
      <c r="K407" s="19">
        <f t="shared" si="27"/>
        <v>145.18</v>
      </c>
      <c r="L407" s="19">
        <f t="shared" si="28"/>
        <v>14641.526900000001</v>
      </c>
      <c r="M407" s="19">
        <f t="shared" si="29"/>
        <v>11158.410900000001</v>
      </c>
      <c r="N407" s="109">
        <f t="shared" si="30"/>
        <v>25799.937800000003</v>
      </c>
      <c r="O407" s="21"/>
      <c r="P407" s="81"/>
      <c r="Q407" s="5"/>
    </row>
    <row r="408" spans="1:17" customFormat="1" ht="30" x14ac:dyDescent="0.2">
      <c r="A408" s="51">
        <v>403</v>
      </c>
      <c r="B408" s="87" t="s">
        <v>23</v>
      </c>
      <c r="C408" s="61" t="s">
        <v>297</v>
      </c>
      <c r="D408" s="53" t="s">
        <v>298</v>
      </c>
      <c r="E408" s="53" t="s">
        <v>310</v>
      </c>
      <c r="F408" s="24" t="s">
        <v>312</v>
      </c>
      <c r="G408" s="54" t="s">
        <v>65</v>
      </c>
      <c r="H408" s="17">
        <v>51.68</v>
      </c>
      <c r="I408" s="18">
        <v>30.04</v>
      </c>
      <c r="J408" s="18">
        <v>25.12</v>
      </c>
      <c r="K408" s="19">
        <f t="shared" si="27"/>
        <v>55.16</v>
      </c>
      <c r="L408" s="19">
        <f t="shared" si="28"/>
        <v>1552.4672</v>
      </c>
      <c r="M408" s="19">
        <f t="shared" si="29"/>
        <v>1298.2016000000001</v>
      </c>
      <c r="N408" s="109">
        <f t="shared" si="30"/>
        <v>2850.6687999999999</v>
      </c>
      <c r="O408" s="21"/>
      <c r="P408" s="81"/>
      <c r="Q408" s="5"/>
    </row>
    <row r="409" spans="1:17" customFormat="1" ht="36" customHeight="1" x14ac:dyDescent="0.2">
      <c r="A409" s="51">
        <v>404</v>
      </c>
      <c r="B409" s="87" t="s">
        <v>23</v>
      </c>
      <c r="C409" s="61" t="s">
        <v>297</v>
      </c>
      <c r="D409" s="53" t="s">
        <v>298</v>
      </c>
      <c r="E409" s="53" t="s">
        <v>313</v>
      </c>
      <c r="F409" s="24" t="s">
        <v>314</v>
      </c>
      <c r="G409" s="54" t="s">
        <v>55</v>
      </c>
      <c r="H409" s="17">
        <v>120.07000000000001</v>
      </c>
      <c r="I409" s="18">
        <v>433.89</v>
      </c>
      <c r="J409" s="18">
        <v>43.68</v>
      </c>
      <c r="K409" s="19">
        <f t="shared" si="27"/>
        <v>477.57</v>
      </c>
      <c r="L409" s="19">
        <f t="shared" si="28"/>
        <v>52097.172299999998</v>
      </c>
      <c r="M409" s="19">
        <f t="shared" si="29"/>
        <v>5244.6576000000005</v>
      </c>
      <c r="N409" s="109">
        <f t="shared" si="30"/>
        <v>57341.829900000004</v>
      </c>
      <c r="O409" s="21"/>
      <c r="P409" s="81"/>
      <c r="Q409" s="5"/>
    </row>
    <row r="410" spans="1:17" customFormat="1" ht="30" x14ac:dyDescent="0.2">
      <c r="A410" s="51">
        <v>405</v>
      </c>
      <c r="B410" s="87" t="s">
        <v>23</v>
      </c>
      <c r="C410" s="61" t="s">
        <v>315</v>
      </c>
      <c r="D410" s="53" t="s">
        <v>316</v>
      </c>
      <c r="E410" s="53" t="s">
        <v>298</v>
      </c>
      <c r="F410" s="24" t="s">
        <v>317</v>
      </c>
      <c r="G410" s="54" t="s">
        <v>65</v>
      </c>
      <c r="H410" s="17">
        <v>50.4</v>
      </c>
      <c r="I410" s="18">
        <v>7.77</v>
      </c>
      <c r="J410" s="18">
        <v>32.5</v>
      </c>
      <c r="K410" s="19">
        <f t="shared" si="27"/>
        <v>40.269999999999996</v>
      </c>
      <c r="L410" s="19">
        <f t="shared" si="28"/>
        <v>391.60799999999995</v>
      </c>
      <c r="M410" s="19">
        <f t="shared" si="29"/>
        <v>1638</v>
      </c>
      <c r="N410" s="109">
        <f t="shared" si="30"/>
        <v>2029.6079999999997</v>
      </c>
      <c r="O410" s="21"/>
      <c r="P410" s="81"/>
      <c r="Q410" s="5"/>
    </row>
    <row r="411" spans="1:17" customFormat="1" ht="48.6" customHeight="1" x14ac:dyDescent="0.2">
      <c r="A411" s="51">
        <v>406</v>
      </c>
      <c r="B411" s="87" t="s">
        <v>23</v>
      </c>
      <c r="C411" s="61" t="s">
        <v>315</v>
      </c>
      <c r="D411" s="53" t="s">
        <v>316</v>
      </c>
      <c r="E411" s="53" t="s">
        <v>298</v>
      </c>
      <c r="F411" s="24" t="s">
        <v>318</v>
      </c>
      <c r="G411" s="54" t="s">
        <v>55</v>
      </c>
      <c r="H411" s="17">
        <v>27.07</v>
      </c>
      <c r="I411" s="18">
        <v>3.83</v>
      </c>
      <c r="J411" s="18">
        <v>21.06</v>
      </c>
      <c r="K411" s="19">
        <f t="shared" si="27"/>
        <v>24.89</v>
      </c>
      <c r="L411" s="19">
        <f t="shared" si="28"/>
        <v>103.6781</v>
      </c>
      <c r="M411" s="19">
        <f t="shared" si="29"/>
        <v>570.0942</v>
      </c>
      <c r="N411" s="109">
        <f t="shared" si="30"/>
        <v>673.77229999999997</v>
      </c>
      <c r="O411" s="21"/>
      <c r="P411" s="81"/>
      <c r="Q411" s="5"/>
    </row>
    <row r="412" spans="1:17" customFormat="1" ht="31.9" customHeight="1" x14ac:dyDescent="0.2">
      <c r="A412" s="51">
        <v>407</v>
      </c>
      <c r="B412" s="87" t="s">
        <v>23</v>
      </c>
      <c r="C412" s="61" t="s">
        <v>319</v>
      </c>
      <c r="D412" s="53" t="s">
        <v>320</v>
      </c>
      <c r="E412" s="53" t="s">
        <v>310</v>
      </c>
      <c r="F412" s="24" t="s">
        <v>321</v>
      </c>
      <c r="G412" s="54" t="s">
        <v>55</v>
      </c>
      <c r="H412" s="17">
        <v>481.63</v>
      </c>
      <c r="I412" s="18">
        <v>136.16</v>
      </c>
      <c r="J412" s="18">
        <v>47.33</v>
      </c>
      <c r="K412" s="19">
        <f t="shared" si="27"/>
        <v>183.49</v>
      </c>
      <c r="L412" s="19">
        <f t="shared" si="28"/>
        <v>65578.7408</v>
      </c>
      <c r="M412" s="19">
        <f t="shared" si="29"/>
        <v>22795.547899999998</v>
      </c>
      <c r="N412" s="109">
        <f t="shared" si="30"/>
        <v>88374.288700000005</v>
      </c>
      <c r="O412" s="21" t="s">
        <v>322</v>
      </c>
      <c r="P412" s="81"/>
      <c r="Q412" s="5"/>
    </row>
    <row r="413" spans="1:17" customFormat="1" ht="58.9" customHeight="1" x14ac:dyDescent="0.2">
      <c r="A413" s="51">
        <v>408</v>
      </c>
      <c r="B413" s="87" t="s">
        <v>23</v>
      </c>
      <c r="C413" s="61" t="s">
        <v>315</v>
      </c>
      <c r="D413" s="53" t="s">
        <v>316</v>
      </c>
      <c r="E413" s="53" t="s">
        <v>323</v>
      </c>
      <c r="F413" s="24" t="s">
        <v>324</v>
      </c>
      <c r="G413" s="54" t="s">
        <v>55</v>
      </c>
      <c r="H413" s="17">
        <v>529.34</v>
      </c>
      <c r="I413" s="18">
        <v>12.92</v>
      </c>
      <c r="J413" s="18">
        <v>20.8</v>
      </c>
      <c r="K413" s="19">
        <f t="shared" si="27"/>
        <v>33.72</v>
      </c>
      <c r="L413" s="19">
        <f t="shared" si="28"/>
        <v>6839.0728000000008</v>
      </c>
      <c r="M413" s="19">
        <f t="shared" si="29"/>
        <v>11010.272000000001</v>
      </c>
      <c r="N413" s="109">
        <f t="shared" si="30"/>
        <v>17849.344799999999</v>
      </c>
      <c r="O413" s="20" t="s">
        <v>953</v>
      </c>
      <c r="P413" s="81"/>
      <c r="Q413" s="5"/>
    </row>
    <row r="414" spans="1:17" customFormat="1" ht="45" x14ac:dyDescent="0.2">
      <c r="A414" s="51">
        <v>409</v>
      </c>
      <c r="B414" s="87" t="s">
        <v>23</v>
      </c>
      <c r="C414" s="61" t="s">
        <v>315</v>
      </c>
      <c r="D414" s="53" t="s">
        <v>316</v>
      </c>
      <c r="E414" s="53" t="s">
        <v>323</v>
      </c>
      <c r="F414" s="24" t="s">
        <v>325</v>
      </c>
      <c r="G414" s="54" t="s">
        <v>55</v>
      </c>
      <c r="H414" s="17">
        <v>568.95000000000005</v>
      </c>
      <c r="I414" s="18">
        <v>25.63</v>
      </c>
      <c r="J414" s="18">
        <v>17.55</v>
      </c>
      <c r="K414" s="19">
        <f t="shared" si="27"/>
        <v>43.18</v>
      </c>
      <c r="L414" s="19">
        <f t="shared" si="28"/>
        <v>14582.1885</v>
      </c>
      <c r="M414" s="19">
        <f t="shared" si="29"/>
        <v>9985.072500000002</v>
      </c>
      <c r="N414" s="109">
        <f t="shared" si="30"/>
        <v>24567.261000000002</v>
      </c>
      <c r="O414" s="20" t="s">
        <v>951</v>
      </c>
      <c r="P414" s="81"/>
      <c r="Q414" s="5"/>
    </row>
    <row r="415" spans="1:17" customFormat="1" ht="30" x14ac:dyDescent="0.2">
      <c r="A415" s="51">
        <v>410</v>
      </c>
      <c r="B415" s="87" t="s">
        <v>23</v>
      </c>
      <c r="C415" s="61" t="s">
        <v>315</v>
      </c>
      <c r="D415" s="53" t="s">
        <v>316</v>
      </c>
      <c r="E415" s="53" t="s">
        <v>326</v>
      </c>
      <c r="F415" s="24" t="s">
        <v>589</v>
      </c>
      <c r="G415" s="54" t="s">
        <v>55</v>
      </c>
      <c r="H415" s="17">
        <f>560.18</f>
        <v>560.17999999999995</v>
      </c>
      <c r="I415" s="18">
        <v>17.03</v>
      </c>
      <c r="J415" s="18">
        <v>52.65</v>
      </c>
      <c r="K415" s="19">
        <f t="shared" si="27"/>
        <v>69.680000000000007</v>
      </c>
      <c r="L415" s="19">
        <f t="shared" si="28"/>
        <v>9539.8654000000006</v>
      </c>
      <c r="M415" s="19">
        <f t="shared" si="29"/>
        <v>29493.476999999995</v>
      </c>
      <c r="N415" s="109">
        <f t="shared" si="30"/>
        <v>39033.342400000001</v>
      </c>
      <c r="O415" s="21" t="s">
        <v>647</v>
      </c>
      <c r="P415" s="81"/>
      <c r="Q415" s="5"/>
    </row>
    <row r="416" spans="1:17" customFormat="1" ht="30" x14ac:dyDescent="0.2">
      <c r="A416" s="51">
        <v>411</v>
      </c>
      <c r="B416" s="87" t="s">
        <v>23</v>
      </c>
      <c r="C416" s="61"/>
      <c r="D416" s="53" t="s">
        <v>316</v>
      </c>
      <c r="E416" s="53" t="s">
        <v>961</v>
      </c>
      <c r="F416" s="24" t="s">
        <v>980</v>
      </c>
      <c r="G416" s="54" t="s">
        <v>55</v>
      </c>
      <c r="H416" s="17">
        <f>408.7+H396+6.12</f>
        <v>443.35</v>
      </c>
      <c r="I416" s="18">
        <v>12.92</v>
      </c>
      <c r="J416" s="18">
        <v>20.8</v>
      </c>
      <c r="K416" s="19">
        <f t="shared" si="27"/>
        <v>33.72</v>
      </c>
      <c r="L416" s="19">
        <f t="shared" si="28"/>
        <v>5728.0820000000003</v>
      </c>
      <c r="M416" s="19">
        <f t="shared" si="29"/>
        <v>9221.68</v>
      </c>
      <c r="N416" s="109">
        <f t="shared" si="30"/>
        <v>14949.762000000001</v>
      </c>
      <c r="O416" s="20" t="s">
        <v>999</v>
      </c>
      <c r="P416" s="81"/>
      <c r="Q416" s="5"/>
    </row>
    <row r="417" spans="1:17" customFormat="1" ht="35.450000000000003" customHeight="1" x14ac:dyDescent="0.2">
      <c r="A417" s="51">
        <v>412</v>
      </c>
      <c r="B417" s="87" t="s">
        <v>23</v>
      </c>
      <c r="C417" s="61" t="s">
        <v>315</v>
      </c>
      <c r="D417" s="53" t="s">
        <v>316</v>
      </c>
      <c r="E417" s="53" t="s">
        <v>960</v>
      </c>
      <c r="F417" s="24" t="s">
        <v>590</v>
      </c>
      <c r="G417" s="54" t="s">
        <v>55</v>
      </c>
      <c r="H417" s="17">
        <f>941.89+21</f>
        <v>962.89</v>
      </c>
      <c r="I417" s="18">
        <v>12.92</v>
      </c>
      <c r="J417" s="18">
        <v>20.8</v>
      </c>
      <c r="K417" s="19">
        <f t="shared" si="27"/>
        <v>33.72</v>
      </c>
      <c r="L417" s="19">
        <f t="shared" si="28"/>
        <v>12440.5388</v>
      </c>
      <c r="M417" s="19">
        <f t="shared" si="29"/>
        <v>20028.112000000001</v>
      </c>
      <c r="N417" s="109">
        <f t="shared" si="30"/>
        <v>32468.650799999999</v>
      </c>
      <c r="O417" s="20" t="s">
        <v>1000</v>
      </c>
      <c r="P417" s="81"/>
      <c r="Q417" s="5"/>
    </row>
    <row r="418" spans="1:17" customFormat="1" ht="45" x14ac:dyDescent="0.2">
      <c r="A418" s="51">
        <v>413</v>
      </c>
      <c r="B418" s="87" t="s">
        <v>23</v>
      </c>
      <c r="C418" s="61" t="s">
        <v>315</v>
      </c>
      <c r="D418" s="53" t="s">
        <v>316</v>
      </c>
      <c r="E418" s="53" t="s">
        <v>298</v>
      </c>
      <c r="F418" s="24" t="s">
        <v>327</v>
      </c>
      <c r="G418" s="54" t="s">
        <v>55</v>
      </c>
      <c r="H418" s="17">
        <f>0.4*1.2*18</f>
        <v>8.64</v>
      </c>
      <c r="I418" s="18">
        <v>37.909999999999997</v>
      </c>
      <c r="J418" s="18">
        <v>45.5</v>
      </c>
      <c r="K418" s="19">
        <f t="shared" si="27"/>
        <v>83.41</v>
      </c>
      <c r="L418" s="19">
        <f t="shared" si="28"/>
        <v>327.54239999999999</v>
      </c>
      <c r="M418" s="19">
        <f t="shared" si="29"/>
        <v>393.12</v>
      </c>
      <c r="N418" s="109">
        <f t="shared" si="30"/>
        <v>720.66240000000005</v>
      </c>
      <c r="O418" s="21" t="s">
        <v>886</v>
      </c>
      <c r="P418" s="81"/>
      <c r="Q418" s="5"/>
    </row>
    <row r="419" spans="1:17" customFormat="1" ht="23.25" x14ac:dyDescent="0.2">
      <c r="A419" s="51">
        <v>414</v>
      </c>
      <c r="B419" s="87" t="s">
        <v>23</v>
      </c>
      <c r="C419" s="61" t="s">
        <v>315</v>
      </c>
      <c r="D419" s="53" t="s">
        <v>316</v>
      </c>
      <c r="E419" s="53" t="s">
        <v>183</v>
      </c>
      <c r="F419" s="24" t="s">
        <v>328</v>
      </c>
      <c r="G419" s="54" t="s">
        <v>56</v>
      </c>
      <c r="H419" s="17">
        <v>2</v>
      </c>
      <c r="I419" s="18">
        <v>295.83</v>
      </c>
      <c r="J419" s="18">
        <v>156</v>
      </c>
      <c r="K419" s="19">
        <f t="shared" si="27"/>
        <v>451.83</v>
      </c>
      <c r="L419" s="19">
        <f t="shared" si="28"/>
        <v>591.66</v>
      </c>
      <c r="M419" s="19">
        <f t="shared" si="29"/>
        <v>312</v>
      </c>
      <c r="N419" s="109">
        <f t="shared" si="30"/>
        <v>903.66</v>
      </c>
      <c r="O419" s="21" t="s">
        <v>887</v>
      </c>
      <c r="P419" s="81"/>
      <c r="Q419" s="5"/>
    </row>
    <row r="420" spans="1:17" customFormat="1" ht="23.25" x14ac:dyDescent="0.2">
      <c r="A420" s="51">
        <v>415</v>
      </c>
      <c r="B420" s="87" t="s">
        <v>23</v>
      </c>
      <c r="C420" s="61" t="s">
        <v>315</v>
      </c>
      <c r="D420" s="53" t="s">
        <v>316</v>
      </c>
      <c r="E420" s="53" t="s">
        <v>183</v>
      </c>
      <c r="F420" s="24" t="s">
        <v>329</v>
      </c>
      <c r="G420" s="54" t="s">
        <v>56</v>
      </c>
      <c r="H420" s="17">
        <v>1</v>
      </c>
      <c r="I420" s="18">
        <v>210.81</v>
      </c>
      <c r="J420" s="18">
        <v>156</v>
      </c>
      <c r="K420" s="19">
        <f t="shared" si="27"/>
        <v>366.81</v>
      </c>
      <c r="L420" s="19">
        <f t="shared" si="28"/>
        <v>210.81</v>
      </c>
      <c r="M420" s="19">
        <f t="shared" si="29"/>
        <v>156</v>
      </c>
      <c r="N420" s="109">
        <f t="shared" si="30"/>
        <v>366.81</v>
      </c>
      <c r="O420" s="21" t="s">
        <v>887</v>
      </c>
      <c r="P420" s="81"/>
      <c r="Q420" s="5"/>
    </row>
    <row r="421" spans="1:17" customFormat="1" ht="23.25" x14ac:dyDescent="0.2">
      <c r="A421" s="51">
        <v>416</v>
      </c>
      <c r="B421" s="87" t="s">
        <v>23</v>
      </c>
      <c r="C421" s="61" t="s">
        <v>315</v>
      </c>
      <c r="D421" s="53" t="s">
        <v>316</v>
      </c>
      <c r="E421" s="53" t="s">
        <v>183</v>
      </c>
      <c r="F421" s="24" t="s">
        <v>330</v>
      </c>
      <c r="G421" s="54" t="s">
        <v>56</v>
      </c>
      <c r="H421" s="17">
        <v>8</v>
      </c>
      <c r="I421" s="18">
        <v>195</v>
      </c>
      <c r="J421" s="18">
        <v>156</v>
      </c>
      <c r="K421" s="19">
        <f t="shared" si="27"/>
        <v>351</v>
      </c>
      <c r="L421" s="19">
        <f t="shared" si="28"/>
        <v>1560</v>
      </c>
      <c r="M421" s="19">
        <f t="shared" si="29"/>
        <v>1248</v>
      </c>
      <c r="N421" s="109">
        <f t="shared" si="30"/>
        <v>2808</v>
      </c>
      <c r="O421" s="21"/>
      <c r="P421" s="81"/>
      <c r="Q421" s="5"/>
    </row>
    <row r="422" spans="1:17" customFormat="1" ht="30" x14ac:dyDescent="0.2">
      <c r="A422" s="51">
        <v>417</v>
      </c>
      <c r="B422" s="87" t="s">
        <v>23</v>
      </c>
      <c r="C422" s="61" t="s">
        <v>315</v>
      </c>
      <c r="D422" s="53" t="s">
        <v>316</v>
      </c>
      <c r="E422" s="53" t="s">
        <v>134</v>
      </c>
      <c r="F422" s="24" t="s">
        <v>331</v>
      </c>
      <c r="G422" s="54" t="s">
        <v>55</v>
      </c>
      <c r="H422" s="17">
        <f>79.8+(2.5*2*1.1+4.8*2*1.1+2.6*1.1+2.65*1.1)*2</f>
        <v>123.47</v>
      </c>
      <c r="I422" s="18">
        <v>0</v>
      </c>
      <c r="J422" s="18">
        <v>0</v>
      </c>
      <c r="K422" s="19">
        <f t="shared" si="27"/>
        <v>0</v>
      </c>
      <c r="L422" s="19">
        <f t="shared" si="28"/>
        <v>0</v>
      </c>
      <c r="M422" s="19">
        <f t="shared" si="29"/>
        <v>0</v>
      </c>
      <c r="N422" s="109">
        <f t="shared" si="30"/>
        <v>0</v>
      </c>
      <c r="O422" s="21" t="s">
        <v>906</v>
      </c>
      <c r="P422" s="81"/>
      <c r="Q422" s="5"/>
    </row>
    <row r="423" spans="1:17" customFormat="1" ht="23.25" x14ac:dyDescent="0.2">
      <c r="A423" s="51">
        <v>418</v>
      </c>
      <c r="B423" s="87" t="s">
        <v>23</v>
      </c>
      <c r="C423" s="52" t="s">
        <v>564</v>
      </c>
      <c r="D423" s="53" t="s">
        <v>316</v>
      </c>
      <c r="E423" s="53" t="s">
        <v>371</v>
      </c>
      <c r="F423" s="24" t="s">
        <v>968</v>
      </c>
      <c r="G423" s="54" t="s">
        <v>65</v>
      </c>
      <c r="H423" s="17">
        <v>225.94</v>
      </c>
      <c r="I423" s="18">
        <v>12.09</v>
      </c>
      <c r="J423" s="18">
        <v>32.5</v>
      </c>
      <c r="K423" s="19">
        <f t="shared" si="27"/>
        <v>44.59</v>
      </c>
      <c r="L423" s="19">
        <f t="shared" si="28"/>
        <v>2731.6145999999999</v>
      </c>
      <c r="M423" s="19">
        <f t="shared" si="29"/>
        <v>7343.05</v>
      </c>
      <c r="N423" s="109">
        <f t="shared" si="30"/>
        <v>10074.6646</v>
      </c>
      <c r="O423" s="23"/>
      <c r="P423" s="81"/>
      <c r="Q423" s="5"/>
    </row>
    <row r="424" spans="1:17" customFormat="1" ht="30" x14ac:dyDescent="0.2">
      <c r="A424" s="51">
        <v>419</v>
      </c>
      <c r="B424" s="87" t="s">
        <v>23</v>
      </c>
      <c r="C424" s="52" t="s">
        <v>564</v>
      </c>
      <c r="D424" s="53" t="s">
        <v>316</v>
      </c>
      <c r="E424" s="53" t="s">
        <v>371</v>
      </c>
      <c r="F424" s="24" t="s">
        <v>969</v>
      </c>
      <c r="G424" s="54" t="s">
        <v>65</v>
      </c>
      <c r="H424" s="17">
        <v>12.9</v>
      </c>
      <c r="I424" s="18">
        <v>2.06</v>
      </c>
      <c r="J424" s="18">
        <v>19.5</v>
      </c>
      <c r="K424" s="19">
        <f t="shared" si="27"/>
        <v>21.56</v>
      </c>
      <c r="L424" s="19">
        <f t="shared" si="28"/>
        <v>26.574000000000002</v>
      </c>
      <c r="M424" s="19">
        <f t="shared" si="29"/>
        <v>251.55</v>
      </c>
      <c r="N424" s="109">
        <f t="shared" si="30"/>
        <v>278.12399999999997</v>
      </c>
      <c r="O424" s="23"/>
      <c r="P424" s="81"/>
      <c r="Q424" s="5"/>
    </row>
    <row r="425" spans="1:17" customFormat="1" ht="30" x14ac:dyDescent="0.2">
      <c r="A425" s="51">
        <v>420</v>
      </c>
      <c r="B425" s="87" t="s">
        <v>23</v>
      </c>
      <c r="C425" s="52" t="s">
        <v>564</v>
      </c>
      <c r="D425" s="53" t="s">
        <v>316</v>
      </c>
      <c r="E425" s="53" t="s">
        <v>298</v>
      </c>
      <c r="F425" s="100" t="s">
        <v>978</v>
      </c>
      <c r="G425" s="54" t="s">
        <v>971</v>
      </c>
      <c r="H425" s="17">
        <f>(H347+H345+H344+H343)-H342</f>
        <v>61</v>
      </c>
      <c r="I425" s="18">
        <v>29.44</v>
      </c>
      <c r="J425" s="18">
        <v>45.5</v>
      </c>
      <c r="K425" s="19">
        <f t="shared" si="27"/>
        <v>74.94</v>
      </c>
      <c r="L425" s="19">
        <f t="shared" si="28"/>
        <v>1795.8400000000001</v>
      </c>
      <c r="M425" s="19">
        <f t="shared" si="29"/>
        <v>2775.5</v>
      </c>
      <c r="N425" s="109">
        <f t="shared" si="30"/>
        <v>4571.34</v>
      </c>
      <c r="O425" s="20" t="s">
        <v>972</v>
      </c>
      <c r="P425" s="81"/>
      <c r="Q425" s="5"/>
    </row>
    <row r="426" spans="1:17" customFormat="1" ht="51" customHeight="1" x14ac:dyDescent="0.2">
      <c r="A426" s="51">
        <v>421</v>
      </c>
      <c r="B426" s="87" t="s">
        <v>23</v>
      </c>
      <c r="C426" s="52" t="s">
        <v>564</v>
      </c>
      <c r="D426" s="53" t="s">
        <v>316</v>
      </c>
      <c r="E426" s="53" t="s">
        <v>231</v>
      </c>
      <c r="F426" s="24" t="s">
        <v>975</v>
      </c>
      <c r="G426" s="54" t="s">
        <v>976</v>
      </c>
      <c r="H426" s="17">
        <v>24</v>
      </c>
      <c r="I426" s="18">
        <v>12.36</v>
      </c>
      <c r="J426" s="18">
        <v>481.1</v>
      </c>
      <c r="K426" s="19">
        <f t="shared" si="27"/>
        <v>493.46000000000004</v>
      </c>
      <c r="L426" s="19">
        <f t="shared" si="28"/>
        <v>296.64</v>
      </c>
      <c r="M426" s="19">
        <f t="shared" si="29"/>
        <v>11546.400000000001</v>
      </c>
      <c r="N426" s="109">
        <f t="shared" si="30"/>
        <v>11843.04</v>
      </c>
      <c r="O426" s="23"/>
      <c r="P426" s="81"/>
      <c r="Q426" s="5"/>
    </row>
    <row r="427" spans="1:17" customFormat="1" ht="30" x14ac:dyDescent="0.2">
      <c r="A427" s="51">
        <v>422</v>
      </c>
      <c r="B427" s="87" t="s">
        <v>23</v>
      </c>
      <c r="C427" s="61" t="s">
        <v>332</v>
      </c>
      <c r="D427" s="53" t="s">
        <v>333</v>
      </c>
      <c r="E427" s="53" t="s">
        <v>334</v>
      </c>
      <c r="F427" s="24" t="s">
        <v>981</v>
      </c>
      <c r="G427" s="54" t="s">
        <v>65</v>
      </c>
      <c r="H427" s="17">
        <v>21.49</v>
      </c>
      <c r="I427" s="18">
        <v>1136.8800000000001</v>
      </c>
      <c r="J427" s="18">
        <v>91.46</v>
      </c>
      <c r="K427" s="19">
        <f t="shared" si="27"/>
        <v>1228.3400000000001</v>
      </c>
      <c r="L427" s="19">
        <f t="shared" si="28"/>
        <v>24431.551200000002</v>
      </c>
      <c r="M427" s="19">
        <f t="shared" si="29"/>
        <v>1965.4753999999998</v>
      </c>
      <c r="N427" s="109">
        <f t="shared" si="30"/>
        <v>26397.026600000001</v>
      </c>
      <c r="O427" s="21"/>
      <c r="P427" s="81"/>
      <c r="Q427" s="5"/>
    </row>
    <row r="428" spans="1:17" ht="30" x14ac:dyDescent="0.2">
      <c r="A428" s="51">
        <v>423</v>
      </c>
      <c r="B428" s="87" t="s">
        <v>23</v>
      </c>
      <c r="C428" s="61" t="s">
        <v>332</v>
      </c>
      <c r="D428" s="53" t="s">
        <v>333</v>
      </c>
      <c r="E428" s="53" t="s">
        <v>334</v>
      </c>
      <c r="F428" s="24" t="s">
        <v>967</v>
      </c>
      <c r="G428" s="54" t="s">
        <v>65</v>
      </c>
      <c r="H428" s="17">
        <v>4.26</v>
      </c>
      <c r="I428" s="18">
        <v>148.33000000000001</v>
      </c>
      <c r="J428" s="18">
        <v>45.63</v>
      </c>
      <c r="K428" s="19">
        <f t="shared" si="27"/>
        <v>193.96</v>
      </c>
      <c r="L428" s="19">
        <f t="shared" si="28"/>
        <v>631.88580000000002</v>
      </c>
      <c r="M428" s="19">
        <f t="shared" si="29"/>
        <v>194.38380000000001</v>
      </c>
      <c r="N428" s="109">
        <f t="shared" si="30"/>
        <v>826.26959999999997</v>
      </c>
      <c r="O428" s="21" t="s">
        <v>335</v>
      </c>
      <c r="P428" s="81"/>
    </row>
    <row r="429" spans="1:17" ht="30" x14ac:dyDescent="0.2">
      <c r="A429" s="51">
        <v>424</v>
      </c>
      <c r="B429" s="87" t="s">
        <v>23</v>
      </c>
      <c r="C429" s="61" t="s">
        <v>332</v>
      </c>
      <c r="D429" s="53" t="s">
        <v>333</v>
      </c>
      <c r="E429" s="53" t="s">
        <v>338</v>
      </c>
      <c r="F429" s="24" t="s">
        <v>339</v>
      </c>
      <c r="G429" s="54" t="s">
        <v>56</v>
      </c>
      <c r="H429" s="17">
        <v>5</v>
      </c>
      <c r="I429" s="18">
        <v>650</v>
      </c>
      <c r="J429" s="18">
        <v>130.36000000000001</v>
      </c>
      <c r="K429" s="19">
        <f t="shared" si="27"/>
        <v>780.36</v>
      </c>
      <c r="L429" s="19">
        <f t="shared" si="28"/>
        <v>3250</v>
      </c>
      <c r="M429" s="19">
        <f t="shared" si="29"/>
        <v>651.80000000000007</v>
      </c>
      <c r="N429" s="109">
        <f t="shared" si="30"/>
        <v>3901.8</v>
      </c>
      <c r="O429" s="21"/>
      <c r="P429" s="81"/>
    </row>
    <row r="430" spans="1:17" customFormat="1" ht="30" x14ac:dyDescent="0.2">
      <c r="A430" s="51">
        <v>425</v>
      </c>
      <c r="B430" s="87" t="s">
        <v>23</v>
      </c>
      <c r="C430" s="61" t="s">
        <v>332</v>
      </c>
      <c r="D430" s="53" t="s">
        <v>333</v>
      </c>
      <c r="E430" s="53" t="s">
        <v>338</v>
      </c>
      <c r="F430" s="24" t="s">
        <v>340</v>
      </c>
      <c r="G430" s="54" t="s">
        <v>56</v>
      </c>
      <c r="H430" s="17">
        <v>16</v>
      </c>
      <c r="I430" s="18">
        <v>1723.61</v>
      </c>
      <c r="J430" s="18">
        <v>325</v>
      </c>
      <c r="K430" s="19">
        <f t="shared" si="27"/>
        <v>2048.6099999999997</v>
      </c>
      <c r="L430" s="19">
        <f t="shared" si="28"/>
        <v>27577.759999999998</v>
      </c>
      <c r="M430" s="19">
        <f t="shared" si="29"/>
        <v>5200</v>
      </c>
      <c r="N430" s="109">
        <f t="shared" si="30"/>
        <v>32777.759999999995</v>
      </c>
      <c r="O430" s="21"/>
      <c r="P430" s="81"/>
      <c r="Q430" s="5"/>
    </row>
    <row r="431" spans="1:17" ht="30" x14ac:dyDescent="0.2">
      <c r="A431" s="51">
        <v>426</v>
      </c>
      <c r="B431" s="87" t="s">
        <v>23</v>
      </c>
      <c r="C431" s="61" t="s">
        <v>332</v>
      </c>
      <c r="D431" s="53" t="s">
        <v>333</v>
      </c>
      <c r="E431" s="53" t="s">
        <v>338</v>
      </c>
      <c r="F431" s="24" t="s">
        <v>341</v>
      </c>
      <c r="G431" s="54" t="s">
        <v>56</v>
      </c>
      <c r="H431" s="17">
        <v>5</v>
      </c>
      <c r="I431" s="18">
        <v>3293.73</v>
      </c>
      <c r="J431" s="18">
        <v>325</v>
      </c>
      <c r="K431" s="19">
        <f t="shared" si="27"/>
        <v>3618.73</v>
      </c>
      <c r="L431" s="19">
        <f t="shared" si="28"/>
        <v>16468.650000000001</v>
      </c>
      <c r="M431" s="19">
        <f t="shared" si="29"/>
        <v>1625</v>
      </c>
      <c r="N431" s="109">
        <f t="shared" si="30"/>
        <v>18093.650000000001</v>
      </c>
      <c r="O431" s="21"/>
      <c r="P431" s="81"/>
    </row>
    <row r="432" spans="1:17" ht="30" x14ac:dyDescent="0.2">
      <c r="A432" s="51">
        <v>427</v>
      </c>
      <c r="B432" s="87" t="s">
        <v>23</v>
      </c>
      <c r="C432" s="61" t="s">
        <v>332</v>
      </c>
      <c r="D432" s="53" t="s">
        <v>333</v>
      </c>
      <c r="E432" s="53" t="s">
        <v>342</v>
      </c>
      <c r="F432" s="24" t="s">
        <v>591</v>
      </c>
      <c r="G432" s="54" t="s">
        <v>56</v>
      </c>
      <c r="H432" s="17">
        <v>3</v>
      </c>
      <c r="I432" s="18">
        <v>906.58</v>
      </c>
      <c r="J432" s="18">
        <v>325</v>
      </c>
      <c r="K432" s="19">
        <f t="shared" si="27"/>
        <v>1231.58</v>
      </c>
      <c r="L432" s="19">
        <f t="shared" si="28"/>
        <v>2719.7400000000002</v>
      </c>
      <c r="M432" s="19">
        <f t="shared" si="29"/>
        <v>975</v>
      </c>
      <c r="N432" s="109">
        <f t="shared" si="30"/>
        <v>3694.74</v>
      </c>
      <c r="O432" s="21" t="s">
        <v>575</v>
      </c>
      <c r="P432" s="81"/>
    </row>
    <row r="433" spans="1:17" ht="30" x14ac:dyDescent="0.2">
      <c r="A433" s="51">
        <v>428</v>
      </c>
      <c r="B433" s="87" t="s">
        <v>23</v>
      </c>
      <c r="C433" s="61" t="s">
        <v>332</v>
      </c>
      <c r="D433" s="53" t="s">
        <v>333</v>
      </c>
      <c r="E433" s="53" t="s">
        <v>336</v>
      </c>
      <c r="F433" s="24" t="s">
        <v>337</v>
      </c>
      <c r="G433" s="54" t="s">
        <v>56</v>
      </c>
      <c r="H433" s="17">
        <v>1</v>
      </c>
      <c r="I433" s="18">
        <v>824.53</v>
      </c>
      <c r="J433" s="18">
        <v>650</v>
      </c>
      <c r="K433" s="19">
        <f t="shared" si="27"/>
        <v>1474.53</v>
      </c>
      <c r="L433" s="19">
        <f t="shared" si="28"/>
        <v>824.53</v>
      </c>
      <c r="M433" s="19">
        <f t="shared" si="29"/>
        <v>650</v>
      </c>
      <c r="N433" s="109">
        <f t="shared" si="30"/>
        <v>1474.53</v>
      </c>
      <c r="O433" s="21" t="s">
        <v>575</v>
      </c>
      <c r="P433" s="81"/>
    </row>
    <row r="434" spans="1:17" customFormat="1" ht="45" x14ac:dyDescent="0.2">
      <c r="A434" s="51">
        <v>429</v>
      </c>
      <c r="B434" s="87" t="s">
        <v>23</v>
      </c>
      <c r="C434" s="61" t="s">
        <v>332</v>
      </c>
      <c r="D434" s="53" t="s">
        <v>333</v>
      </c>
      <c r="E434" s="53" t="s">
        <v>336</v>
      </c>
      <c r="F434" s="24" t="s">
        <v>343</v>
      </c>
      <c r="G434" s="54" t="s">
        <v>56</v>
      </c>
      <c r="H434" s="17">
        <v>5</v>
      </c>
      <c r="I434" s="18">
        <v>1216.83</v>
      </c>
      <c r="J434" s="18">
        <v>650</v>
      </c>
      <c r="K434" s="19">
        <f t="shared" si="27"/>
        <v>1866.83</v>
      </c>
      <c r="L434" s="19">
        <f t="shared" si="28"/>
        <v>6084.15</v>
      </c>
      <c r="M434" s="19">
        <f t="shared" si="29"/>
        <v>3250</v>
      </c>
      <c r="N434" s="109">
        <f t="shared" si="30"/>
        <v>9334.15</v>
      </c>
      <c r="O434" s="21"/>
      <c r="P434" s="81"/>
      <c r="Q434" s="5"/>
    </row>
    <row r="435" spans="1:17" customFormat="1" ht="30" x14ac:dyDescent="0.2">
      <c r="A435" s="51">
        <v>430</v>
      </c>
      <c r="B435" s="87" t="s">
        <v>23</v>
      </c>
      <c r="C435" s="61" t="s">
        <v>332</v>
      </c>
      <c r="D435" s="53" t="s">
        <v>333</v>
      </c>
      <c r="E435" s="53" t="s">
        <v>336</v>
      </c>
      <c r="F435" s="24" t="s">
        <v>344</v>
      </c>
      <c r="G435" s="54" t="s">
        <v>56</v>
      </c>
      <c r="H435" s="17">
        <v>19</v>
      </c>
      <c r="I435" s="18">
        <v>564.82000000000005</v>
      </c>
      <c r="J435" s="18">
        <v>650</v>
      </c>
      <c r="K435" s="19">
        <f t="shared" si="27"/>
        <v>1214.8200000000002</v>
      </c>
      <c r="L435" s="19">
        <f t="shared" si="28"/>
        <v>10731.580000000002</v>
      </c>
      <c r="M435" s="19">
        <f t="shared" si="29"/>
        <v>12350</v>
      </c>
      <c r="N435" s="109">
        <f t="shared" si="30"/>
        <v>23081.58</v>
      </c>
      <c r="O435" s="21" t="s">
        <v>575</v>
      </c>
      <c r="P435" s="81"/>
      <c r="Q435" s="5"/>
    </row>
    <row r="436" spans="1:17" ht="30" x14ac:dyDescent="0.2">
      <c r="A436" s="51">
        <v>431</v>
      </c>
      <c r="B436" s="87" t="s">
        <v>23</v>
      </c>
      <c r="C436" s="61" t="s">
        <v>332</v>
      </c>
      <c r="D436" s="53" t="s">
        <v>333</v>
      </c>
      <c r="E436" s="53" t="s">
        <v>336</v>
      </c>
      <c r="F436" s="24" t="s">
        <v>345</v>
      </c>
      <c r="G436" s="54" t="s">
        <v>56</v>
      </c>
      <c r="H436" s="17">
        <v>3</v>
      </c>
      <c r="I436" s="18">
        <v>1019.08</v>
      </c>
      <c r="J436" s="18">
        <v>520</v>
      </c>
      <c r="K436" s="19">
        <f t="shared" si="27"/>
        <v>1539.08</v>
      </c>
      <c r="L436" s="19">
        <f t="shared" si="28"/>
        <v>3057.2400000000002</v>
      </c>
      <c r="M436" s="19">
        <f t="shared" si="29"/>
        <v>1560</v>
      </c>
      <c r="N436" s="109">
        <f t="shared" si="30"/>
        <v>4617.24</v>
      </c>
      <c r="O436" s="21" t="s">
        <v>346</v>
      </c>
      <c r="P436" s="81"/>
    </row>
    <row r="437" spans="1:17" ht="30" x14ac:dyDescent="0.2">
      <c r="A437" s="51">
        <v>432</v>
      </c>
      <c r="B437" s="87" t="s">
        <v>23</v>
      </c>
      <c r="C437" s="61" t="s">
        <v>332</v>
      </c>
      <c r="D437" s="53" t="s">
        <v>333</v>
      </c>
      <c r="E437" s="53" t="s">
        <v>347</v>
      </c>
      <c r="F437" s="24" t="s">
        <v>348</v>
      </c>
      <c r="G437" s="54" t="s">
        <v>56</v>
      </c>
      <c r="H437" s="17">
        <v>5</v>
      </c>
      <c r="I437" s="18">
        <v>0</v>
      </c>
      <c r="J437" s="18">
        <v>0</v>
      </c>
      <c r="K437" s="19">
        <f t="shared" si="27"/>
        <v>0</v>
      </c>
      <c r="L437" s="19">
        <f t="shared" si="28"/>
        <v>0</v>
      </c>
      <c r="M437" s="19">
        <f t="shared" si="29"/>
        <v>0</v>
      </c>
      <c r="N437" s="109">
        <f t="shared" si="30"/>
        <v>0</v>
      </c>
      <c r="O437" s="21"/>
      <c r="P437" s="81"/>
    </row>
    <row r="438" spans="1:17" ht="30" x14ac:dyDescent="0.2">
      <c r="A438" s="51">
        <v>433</v>
      </c>
      <c r="B438" s="87" t="s">
        <v>23</v>
      </c>
      <c r="C438" s="61" t="s">
        <v>332</v>
      </c>
      <c r="D438" s="53" t="s">
        <v>333</v>
      </c>
      <c r="E438" s="53" t="s">
        <v>347</v>
      </c>
      <c r="F438" s="24" t="s">
        <v>349</v>
      </c>
      <c r="G438" s="54" t="s">
        <v>56</v>
      </c>
      <c r="H438" s="17">
        <v>5</v>
      </c>
      <c r="I438" s="18">
        <v>0</v>
      </c>
      <c r="J438" s="18">
        <v>0</v>
      </c>
      <c r="K438" s="19">
        <f t="shared" si="27"/>
        <v>0</v>
      </c>
      <c r="L438" s="19">
        <f t="shared" si="28"/>
        <v>0</v>
      </c>
      <c r="M438" s="19">
        <f t="shared" si="29"/>
        <v>0</v>
      </c>
      <c r="N438" s="109">
        <f t="shared" si="30"/>
        <v>0</v>
      </c>
      <c r="O438" s="21" t="s">
        <v>592</v>
      </c>
      <c r="P438" s="81"/>
    </row>
    <row r="439" spans="1:17" ht="30" x14ac:dyDescent="0.2">
      <c r="A439" s="51">
        <v>434</v>
      </c>
      <c r="B439" s="87" t="s">
        <v>23</v>
      </c>
      <c r="C439" s="61" t="s">
        <v>332</v>
      </c>
      <c r="D439" s="53" t="s">
        <v>333</v>
      </c>
      <c r="E439" s="53" t="s">
        <v>347</v>
      </c>
      <c r="F439" s="24" t="s">
        <v>350</v>
      </c>
      <c r="G439" s="54" t="s">
        <v>56</v>
      </c>
      <c r="H439" s="17">
        <v>3</v>
      </c>
      <c r="I439" s="18">
        <v>0</v>
      </c>
      <c r="J439" s="18">
        <v>0</v>
      </c>
      <c r="K439" s="19">
        <f t="shared" si="27"/>
        <v>0</v>
      </c>
      <c r="L439" s="19">
        <f t="shared" si="28"/>
        <v>0</v>
      </c>
      <c r="M439" s="19">
        <f t="shared" si="29"/>
        <v>0</v>
      </c>
      <c r="N439" s="109">
        <f t="shared" si="30"/>
        <v>0</v>
      </c>
      <c r="O439" s="21" t="s">
        <v>346</v>
      </c>
      <c r="P439" s="81"/>
    </row>
    <row r="440" spans="1:17" ht="75" x14ac:dyDescent="0.2">
      <c r="A440" s="51">
        <v>435</v>
      </c>
      <c r="B440" s="87" t="s">
        <v>23</v>
      </c>
      <c r="C440" s="61" t="s">
        <v>332</v>
      </c>
      <c r="D440" s="53" t="s">
        <v>333</v>
      </c>
      <c r="E440" s="53" t="s">
        <v>347</v>
      </c>
      <c r="F440" s="24" t="s">
        <v>351</v>
      </c>
      <c r="G440" s="54" t="s">
        <v>56</v>
      </c>
      <c r="H440" s="17">
        <v>31</v>
      </c>
      <c r="I440" s="18">
        <v>0</v>
      </c>
      <c r="J440" s="18">
        <v>0</v>
      </c>
      <c r="K440" s="19">
        <f t="shared" si="27"/>
        <v>0</v>
      </c>
      <c r="L440" s="19">
        <f t="shared" si="28"/>
        <v>0</v>
      </c>
      <c r="M440" s="19">
        <f t="shared" si="29"/>
        <v>0</v>
      </c>
      <c r="N440" s="109">
        <f t="shared" si="30"/>
        <v>0</v>
      </c>
      <c r="O440" s="20" t="s">
        <v>950</v>
      </c>
      <c r="P440" s="81"/>
    </row>
    <row r="441" spans="1:17" ht="75" x14ac:dyDescent="0.2">
      <c r="A441" s="51">
        <v>436</v>
      </c>
      <c r="B441" s="87" t="s">
        <v>23</v>
      </c>
      <c r="C441" s="61" t="s">
        <v>332</v>
      </c>
      <c r="D441" s="53" t="s">
        <v>333</v>
      </c>
      <c r="E441" s="53" t="s">
        <v>347</v>
      </c>
      <c r="F441" s="24" t="s">
        <v>352</v>
      </c>
      <c r="G441" s="54" t="s">
        <v>56</v>
      </c>
      <c r="H441" s="17">
        <v>42</v>
      </c>
      <c r="I441" s="18">
        <v>0</v>
      </c>
      <c r="J441" s="18">
        <v>0</v>
      </c>
      <c r="K441" s="19">
        <f t="shared" si="27"/>
        <v>0</v>
      </c>
      <c r="L441" s="19">
        <f t="shared" si="28"/>
        <v>0</v>
      </c>
      <c r="M441" s="19">
        <f t="shared" si="29"/>
        <v>0</v>
      </c>
      <c r="N441" s="109">
        <f t="shared" si="30"/>
        <v>0</v>
      </c>
      <c r="O441" s="20" t="s">
        <v>950</v>
      </c>
      <c r="P441" s="81"/>
    </row>
    <row r="442" spans="1:17" ht="75" x14ac:dyDescent="0.2">
      <c r="A442" s="51">
        <v>437</v>
      </c>
      <c r="B442" s="87" t="s">
        <v>23</v>
      </c>
      <c r="C442" s="61" t="s">
        <v>332</v>
      </c>
      <c r="D442" s="53" t="s">
        <v>333</v>
      </c>
      <c r="E442" s="53" t="s">
        <v>347</v>
      </c>
      <c r="F442" s="24" t="s">
        <v>634</v>
      </c>
      <c r="G442" s="54" t="s">
        <v>56</v>
      </c>
      <c r="H442" s="17">
        <v>1</v>
      </c>
      <c r="I442" s="18">
        <v>0</v>
      </c>
      <c r="J442" s="18">
        <v>0</v>
      </c>
      <c r="K442" s="19">
        <f t="shared" si="27"/>
        <v>0</v>
      </c>
      <c r="L442" s="19">
        <f t="shared" si="28"/>
        <v>0</v>
      </c>
      <c r="M442" s="19">
        <f t="shared" si="29"/>
        <v>0</v>
      </c>
      <c r="N442" s="109">
        <f t="shared" si="30"/>
        <v>0</v>
      </c>
      <c r="O442" s="20" t="s">
        <v>950</v>
      </c>
      <c r="P442" s="81"/>
    </row>
    <row r="443" spans="1:17" ht="75" x14ac:dyDescent="0.2">
      <c r="A443" s="51">
        <v>438</v>
      </c>
      <c r="B443" s="87" t="s">
        <v>23</v>
      </c>
      <c r="C443" s="61" t="s">
        <v>332</v>
      </c>
      <c r="D443" s="53" t="s">
        <v>333</v>
      </c>
      <c r="E443" s="53" t="s">
        <v>347</v>
      </c>
      <c r="F443" s="24" t="s">
        <v>635</v>
      </c>
      <c r="G443" s="54" t="s">
        <v>56</v>
      </c>
      <c r="H443" s="17">
        <v>1</v>
      </c>
      <c r="I443" s="18">
        <v>0</v>
      </c>
      <c r="J443" s="18">
        <v>0</v>
      </c>
      <c r="K443" s="19">
        <f t="shared" si="27"/>
        <v>0</v>
      </c>
      <c r="L443" s="19">
        <f t="shared" si="28"/>
        <v>0</v>
      </c>
      <c r="M443" s="19">
        <f t="shared" si="29"/>
        <v>0</v>
      </c>
      <c r="N443" s="109">
        <f t="shared" si="30"/>
        <v>0</v>
      </c>
      <c r="O443" s="20" t="s">
        <v>950</v>
      </c>
      <c r="P443" s="81"/>
    </row>
    <row r="444" spans="1:17" ht="30" x14ac:dyDescent="0.2">
      <c r="A444" s="51">
        <v>439</v>
      </c>
      <c r="B444" s="87" t="s">
        <v>23</v>
      </c>
      <c r="C444" s="61" t="s">
        <v>332</v>
      </c>
      <c r="D444" s="53" t="s">
        <v>333</v>
      </c>
      <c r="E444" s="53" t="s">
        <v>347</v>
      </c>
      <c r="F444" s="24" t="s">
        <v>353</v>
      </c>
      <c r="G444" s="54" t="s">
        <v>56</v>
      </c>
      <c r="H444" s="17">
        <v>19</v>
      </c>
      <c r="I444" s="18">
        <v>0</v>
      </c>
      <c r="J444" s="18">
        <v>0</v>
      </c>
      <c r="K444" s="19">
        <f t="shared" si="27"/>
        <v>0</v>
      </c>
      <c r="L444" s="19">
        <f t="shared" si="28"/>
        <v>0</v>
      </c>
      <c r="M444" s="19">
        <f t="shared" si="29"/>
        <v>0</v>
      </c>
      <c r="N444" s="109">
        <f t="shared" si="30"/>
        <v>0</v>
      </c>
      <c r="O444" s="21"/>
      <c r="P444" s="81"/>
    </row>
    <row r="445" spans="1:17" ht="30" x14ac:dyDescent="0.2">
      <c r="A445" s="51">
        <v>440</v>
      </c>
      <c r="B445" s="87" t="s">
        <v>23</v>
      </c>
      <c r="C445" s="61" t="s">
        <v>332</v>
      </c>
      <c r="D445" s="53" t="s">
        <v>333</v>
      </c>
      <c r="E445" s="53" t="s">
        <v>347</v>
      </c>
      <c r="F445" s="24" t="s">
        <v>354</v>
      </c>
      <c r="G445" s="54" t="s">
        <v>56</v>
      </c>
      <c r="H445" s="17">
        <v>5</v>
      </c>
      <c r="I445" s="18">
        <v>0</v>
      </c>
      <c r="J445" s="18">
        <v>0</v>
      </c>
      <c r="K445" s="19">
        <f t="shared" si="27"/>
        <v>0</v>
      </c>
      <c r="L445" s="19">
        <f t="shared" si="28"/>
        <v>0</v>
      </c>
      <c r="M445" s="19">
        <f t="shared" si="29"/>
        <v>0</v>
      </c>
      <c r="N445" s="109">
        <f t="shared" si="30"/>
        <v>0</v>
      </c>
      <c r="O445" s="21"/>
      <c r="P445" s="81"/>
    </row>
    <row r="446" spans="1:17" ht="30" x14ac:dyDescent="0.2">
      <c r="A446" s="51">
        <v>441</v>
      </c>
      <c r="B446" s="87" t="s">
        <v>23</v>
      </c>
      <c r="C446" s="61" t="s">
        <v>332</v>
      </c>
      <c r="D446" s="53" t="s">
        <v>333</v>
      </c>
      <c r="E446" s="53" t="s">
        <v>347</v>
      </c>
      <c r="F446" s="24" t="s">
        <v>355</v>
      </c>
      <c r="G446" s="54" t="s">
        <v>56</v>
      </c>
      <c r="H446" s="17">
        <v>3</v>
      </c>
      <c r="I446" s="18">
        <v>0</v>
      </c>
      <c r="J446" s="18">
        <v>0</v>
      </c>
      <c r="K446" s="19">
        <f t="shared" ref="K446:K509" si="31">I446+J446</f>
        <v>0</v>
      </c>
      <c r="L446" s="19">
        <f t="shared" ref="L446:L509" si="32">H446*I446</f>
        <v>0</v>
      </c>
      <c r="M446" s="19">
        <f t="shared" ref="M446:M509" si="33">H446*J446</f>
        <v>0</v>
      </c>
      <c r="N446" s="109">
        <f t="shared" ref="N446:N509" si="34">H446*K446</f>
        <v>0</v>
      </c>
      <c r="O446" s="21" t="s">
        <v>574</v>
      </c>
      <c r="P446" s="81"/>
    </row>
    <row r="447" spans="1:17" ht="30" x14ac:dyDescent="0.2">
      <c r="A447" s="51">
        <v>442</v>
      </c>
      <c r="B447" s="87" t="s">
        <v>23</v>
      </c>
      <c r="C447" s="61" t="s">
        <v>332</v>
      </c>
      <c r="D447" s="53" t="s">
        <v>333</v>
      </c>
      <c r="E447" s="53" t="s">
        <v>347</v>
      </c>
      <c r="F447" s="24" t="s">
        <v>356</v>
      </c>
      <c r="G447" s="54" t="s">
        <v>56</v>
      </c>
      <c r="H447" s="17">
        <v>1</v>
      </c>
      <c r="I447" s="18">
        <v>0</v>
      </c>
      <c r="J447" s="18">
        <v>0</v>
      </c>
      <c r="K447" s="19">
        <f t="shared" si="31"/>
        <v>0</v>
      </c>
      <c r="L447" s="19">
        <f t="shared" si="32"/>
        <v>0</v>
      </c>
      <c r="M447" s="19">
        <f t="shared" si="33"/>
        <v>0</v>
      </c>
      <c r="N447" s="109">
        <f t="shared" si="34"/>
        <v>0</v>
      </c>
      <c r="O447" s="21"/>
      <c r="P447" s="81"/>
    </row>
    <row r="448" spans="1:17" ht="39" customHeight="1" x14ac:dyDescent="0.2">
      <c r="A448" s="51">
        <v>443</v>
      </c>
      <c r="B448" s="87" t="s">
        <v>23</v>
      </c>
      <c r="C448" s="61" t="s">
        <v>332</v>
      </c>
      <c r="D448" s="53" t="s">
        <v>333</v>
      </c>
      <c r="E448" s="53" t="s">
        <v>347</v>
      </c>
      <c r="F448" s="24" t="s">
        <v>357</v>
      </c>
      <c r="G448" s="54" t="s">
        <v>56</v>
      </c>
      <c r="H448" s="17">
        <v>21</v>
      </c>
      <c r="I448" s="18">
        <v>722.04</v>
      </c>
      <c r="J448" s="18">
        <v>650</v>
      </c>
      <c r="K448" s="19">
        <f t="shared" si="31"/>
        <v>1372.04</v>
      </c>
      <c r="L448" s="19">
        <f t="shared" si="32"/>
        <v>15162.84</v>
      </c>
      <c r="M448" s="19">
        <f t="shared" si="33"/>
        <v>13650</v>
      </c>
      <c r="N448" s="109">
        <f t="shared" si="34"/>
        <v>28812.84</v>
      </c>
      <c r="O448" s="20" t="s">
        <v>949</v>
      </c>
      <c r="P448" s="81"/>
    </row>
    <row r="449" spans="1:17" customFormat="1" ht="30" x14ac:dyDescent="0.2">
      <c r="A449" s="51">
        <v>444</v>
      </c>
      <c r="B449" s="87" t="s">
        <v>23</v>
      </c>
      <c r="C449" s="61" t="s">
        <v>332</v>
      </c>
      <c r="D449" s="53" t="s">
        <v>333</v>
      </c>
      <c r="E449" s="53" t="s">
        <v>347</v>
      </c>
      <c r="F449" s="24" t="s">
        <v>358</v>
      </c>
      <c r="G449" s="54" t="s">
        <v>56</v>
      </c>
      <c r="H449" s="17">
        <v>12</v>
      </c>
      <c r="I449" s="18">
        <v>176.09</v>
      </c>
      <c r="J449" s="18">
        <v>5.58</v>
      </c>
      <c r="K449" s="19">
        <f t="shared" si="31"/>
        <v>181.67000000000002</v>
      </c>
      <c r="L449" s="19">
        <f t="shared" si="32"/>
        <v>2113.08</v>
      </c>
      <c r="M449" s="19">
        <f t="shared" si="33"/>
        <v>66.960000000000008</v>
      </c>
      <c r="N449" s="109">
        <f t="shared" si="34"/>
        <v>2180.04</v>
      </c>
      <c r="O449" s="21"/>
      <c r="P449" s="81"/>
      <c r="Q449" s="5"/>
    </row>
    <row r="450" spans="1:17" customFormat="1" ht="30" x14ac:dyDescent="0.2">
      <c r="A450" s="51">
        <v>445</v>
      </c>
      <c r="B450" s="87" t="s">
        <v>23</v>
      </c>
      <c r="C450" s="61" t="s">
        <v>332</v>
      </c>
      <c r="D450" s="53" t="s">
        <v>333</v>
      </c>
      <c r="E450" s="53" t="s">
        <v>347</v>
      </c>
      <c r="F450" s="24" t="s">
        <v>359</v>
      </c>
      <c r="G450" s="54" t="s">
        <v>56</v>
      </c>
      <c r="H450" s="17">
        <v>12</v>
      </c>
      <c r="I450" s="18">
        <v>52</v>
      </c>
      <c r="J450" s="18">
        <v>7.87</v>
      </c>
      <c r="K450" s="19">
        <f t="shared" si="31"/>
        <v>59.87</v>
      </c>
      <c r="L450" s="19">
        <f t="shared" si="32"/>
        <v>624</v>
      </c>
      <c r="M450" s="19">
        <f t="shared" si="33"/>
        <v>94.44</v>
      </c>
      <c r="N450" s="109">
        <f t="shared" si="34"/>
        <v>718.43999999999994</v>
      </c>
      <c r="O450" s="21"/>
      <c r="P450" s="81"/>
      <c r="Q450" s="5"/>
    </row>
    <row r="451" spans="1:17" customFormat="1" ht="30" x14ac:dyDescent="0.2">
      <c r="A451" s="51">
        <v>446</v>
      </c>
      <c r="B451" s="87" t="s">
        <v>23</v>
      </c>
      <c r="C451" s="61" t="s">
        <v>332</v>
      </c>
      <c r="D451" s="53" t="s">
        <v>333</v>
      </c>
      <c r="E451" s="53" t="s">
        <v>347</v>
      </c>
      <c r="F451" s="24" t="s">
        <v>360</v>
      </c>
      <c r="G451" s="54" t="s">
        <v>56</v>
      </c>
      <c r="H451" s="17">
        <v>20</v>
      </c>
      <c r="I451" s="18">
        <v>66.03</v>
      </c>
      <c r="J451" s="18">
        <v>7.87</v>
      </c>
      <c r="K451" s="19">
        <f t="shared" si="31"/>
        <v>73.900000000000006</v>
      </c>
      <c r="L451" s="19">
        <f t="shared" si="32"/>
        <v>1320.6</v>
      </c>
      <c r="M451" s="19">
        <f t="shared" si="33"/>
        <v>157.4</v>
      </c>
      <c r="N451" s="109">
        <f t="shared" si="34"/>
        <v>1478</v>
      </c>
      <c r="O451" s="21"/>
      <c r="P451" s="81"/>
      <c r="Q451" s="5"/>
    </row>
    <row r="452" spans="1:17" customFormat="1" ht="30" x14ac:dyDescent="0.2">
      <c r="A452" s="51">
        <v>447</v>
      </c>
      <c r="B452" s="87" t="s">
        <v>23</v>
      </c>
      <c r="C452" s="61" t="s">
        <v>332</v>
      </c>
      <c r="D452" s="53" t="s">
        <v>333</v>
      </c>
      <c r="E452" s="53" t="s">
        <v>347</v>
      </c>
      <c r="F452" s="24" t="s">
        <v>361</v>
      </c>
      <c r="G452" s="54" t="s">
        <v>56</v>
      </c>
      <c r="H452" s="17">
        <v>20</v>
      </c>
      <c r="I452" s="18">
        <v>178.82</v>
      </c>
      <c r="J452" s="18">
        <v>8.58</v>
      </c>
      <c r="K452" s="19">
        <f t="shared" si="31"/>
        <v>187.4</v>
      </c>
      <c r="L452" s="19">
        <f t="shared" si="32"/>
        <v>3576.3999999999996</v>
      </c>
      <c r="M452" s="19">
        <f t="shared" si="33"/>
        <v>171.6</v>
      </c>
      <c r="N452" s="109">
        <f t="shared" si="34"/>
        <v>3748</v>
      </c>
      <c r="O452" s="21"/>
      <c r="P452" s="81"/>
      <c r="Q452" s="5"/>
    </row>
    <row r="453" spans="1:17" customFormat="1" ht="60" x14ac:dyDescent="0.2">
      <c r="A453" s="51">
        <v>448</v>
      </c>
      <c r="B453" s="87" t="s">
        <v>23</v>
      </c>
      <c r="C453" s="61" t="s">
        <v>332</v>
      </c>
      <c r="D453" s="53" t="s">
        <v>333</v>
      </c>
      <c r="E453" s="53" t="s">
        <v>362</v>
      </c>
      <c r="F453" s="24" t="s">
        <v>363</v>
      </c>
      <c r="G453" s="54" t="s">
        <v>55</v>
      </c>
      <c r="H453" s="17">
        <v>6.3</v>
      </c>
      <c r="I453" s="18">
        <v>325</v>
      </c>
      <c r="J453" s="18">
        <v>4.29</v>
      </c>
      <c r="K453" s="19">
        <f t="shared" si="31"/>
        <v>329.29</v>
      </c>
      <c r="L453" s="19">
        <f t="shared" si="32"/>
        <v>2047.5</v>
      </c>
      <c r="M453" s="19">
        <f t="shared" si="33"/>
        <v>27.027000000000001</v>
      </c>
      <c r="N453" s="109">
        <f t="shared" si="34"/>
        <v>2074.527</v>
      </c>
      <c r="O453" s="21" t="s">
        <v>364</v>
      </c>
      <c r="P453" s="81"/>
      <c r="Q453" s="5"/>
    </row>
    <row r="454" spans="1:17" customFormat="1" ht="23.25" x14ac:dyDescent="0.2">
      <c r="A454" s="51">
        <v>449</v>
      </c>
      <c r="B454" s="87" t="s">
        <v>23</v>
      </c>
      <c r="C454" s="61" t="s">
        <v>365</v>
      </c>
      <c r="D454" s="53" t="s">
        <v>366</v>
      </c>
      <c r="E454" s="53" t="s">
        <v>367</v>
      </c>
      <c r="F454" s="24" t="s">
        <v>368</v>
      </c>
      <c r="G454" s="54" t="s">
        <v>55</v>
      </c>
      <c r="H454" s="17">
        <v>18.836999999999996</v>
      </c>
      <c r="I454" s="18">
        <v>18.84</v>
      </c>
      <c r="J454" s="18">
        <v>12.87</v>
      </c>
      <c r="K454" s="19">
        <f t="shared" si="31"/>
        <v>31.71</v>
      </c>
      <c r="L454" s="19">
        <f t="shared" si="32"/>
        <v>354.88907999999992</v>
      </c>
      <c r="M454" s="19">
        <f t="shared" si="33"/>
        <v>242.43218999999993</v>
      </c>
      <c r="N454" s="109">
        <f t="shared" si="34"/>
        <v>597.32126999999991</v>
      </c>
      <c r="O454" s="21"/>
      <c r="P454" s="81"/>
      <c r="Q454" s="5"/>
    </row>
    <row r="455" spans="1:17" customFormat="1" ht="30" x14ac:dyDescent="0.2">
      <c r="A455" s="51">
        <v>450</v>
      </c>
      <c r="B455" s="87" t="s">
        <v>23</v>
      </c>
      <c r="C455" s="61" t="s">
        <v>369</v>
      </c>
      <c r="D455" s="53" t="s">
        <v>370</v>
      </c>
      <c r="E455" s="53" t="s">
        <v>373</v>
      </c>
      <c r="F455" s="24" t="s">
        <v>964</v>
      </c>
      <c r="G455" s="54" t="s">
        <v>55</v>
      </c>
      <c r="H455" s="17">
        <v>928.2</v>
      </c>
      <c r="I455" s="18">
        <v>928.2</v>
      </c>
      <c r="J455" s="18">
        <v>31.2</v>
      </c>
      <c r="K455" s="19">
        <f t="shared" si="31"/>
        <v>959.40000000000009</v>
      </c>
      <c r="L455" s="19">
        <f t="shared" si="32"/>
        <v>861555.24000000011</v>
      </c>
      <c r="M455" s="19">
        <f t="shared" si="33"/>
        <v>28959.84</v>
      </c>
      <c r="N455" s="109">
        <f t="shared" si="34"/>
        <v>890515.08000000007</v>
      </c>
      <c r="O455" s="21" t="s">
        <v>910</v>
      </c>
      <c r="P455" s="81"/>
      <c r="Q455" s="5"/>
    </row>
    <row r="456" spans="1:17" customFormat="1" ht="117.6" customHeight="1" x14ac:dyDescent="0.2">
      <c r="A456" s="51">
        <v>451</v>
      </c>
      <c r="B456" s="87" t="s">
        <v>23</v>
      </c>
      <c r="C456" s="96" t="s">
        <v>370</v>
      </c>
      <c r="D456" s="53" t="s">
        <v>370</v>
      </c>
      <c r="E456" s="53" t="s">
        <v>1004</v>
      </c>
      <c r="F456" s="24" t="s">
        <v>1005</v>
      </c>
      <c r="G456" s="54" t="s">
        <v>21</v>
      </c>
      <c r="H456" s="17">
        <v>1</v>
      </c>
      <c r="I456" s="18">
        <v>14706.25</v>
      </c>
      <c r="J456" s="18">
        <v>10262.51</v>
      </c>
      <c r="K456" s="19">
        <f t="shared" si="31"/>
        <v>24968.760000000002</v>
      </c>
      <c r="L456" s="19">
        <f t="shared" si="32"/>
        <v>14706.25</v>
      </c>
      <c r="M456" s="19">
        <f t="shared" si="33"/>
        <v>10262.51</v>
      </c>
      <c r="N456" s="109">
        <f t="shared" si="34"/>
        <v>24968.760000000002</v>
      </c>
      <c r="O456" s="21"/>
      <c r="P456" s="81"/>
      <c r="Q456" s="5"/>
    </row>
    <row r="457" spans="1:17" customFormat="1" ht="87.6" customHeight="1" x14ac:dyDescent="0.2">
      <c r="A457" s="51">
        <v>452</v>
      </c>
      <c r="B457" s="87" t="s">
        <v>23</v>
      </c>
      <c r="C457" s="96" t="s">
        <v>370</v>
      </c>
      <c r="D457" s="53" t="s">
        <v>370</v>
      </c>
      <c r="E457" s="53" t="s">
        <v>1004</v>
      </c>
      <c r="F457" s="24" t="s">
        <v>1006</v>
      </c>
      <c r="G457" s="54" t="s">
        <v>21</v>
      </c>
      <c r="H457" s="17">
        <v>1</v>
      </c>
      <c r="I457" s="18">
        <v>10920</v>
      </c>
      <c r="J457" s="18">
        <v>9837.8799999999992</v>
      </c>
      <c r="K457" s="19">
        <f t="shared" si="31"/>
        <v>20757.879999999997</v>
      </c>
      <c r="L457" s="19">
        <f t="shared" si="32"/>
        <v>10920</v>
      </c>
      <c r="M457" s="19">
        <f t="shared" si="33"/>
        <v>9837.8799999999992</v>
      </c>
      <c r="N457" s="109">
        <f t="shared" si="34"/>
        <v>20757.879999999997</v>
      </c>
      <c r="O457" s="21"/>
      <c r="P457" s="81"/>
      <c r="Q457" s="5"/>
    </row>
    <row r="458" spans="1:17" customFormat="1" ht="60" x14ac:dyDescent="0.2">
      <c r="A458" s="51">
        <v>453</v>
      </c>
      <c r="B458" s="87" t="s">
        <v>23</v>
      </c>
      <c r="C458" s="61" t="s">
        <v>369</v>
      </c>
      <c r="D458" s="53" t="s">
        <v>370</v>
      </c>
      <c r="E458" s="53" t="s">
        <v>373</v>
      </c>
      <c r="F458" s="24" t="s">
        <v>1007</v>
      </c>
      <c r="G458" s="54" t="s">
        <v>55</v>
      </c>
      <c r="H458" s="17">
        <v>66.95</v>
      </c>
      <c r="I458" s="18">
        <v>330.27</v>
      </c>
      <c r="J458" s="18">
        <v>186.27</v>
      </c>
      <c r="K458" s="19">
        <f t="shared" si="31"/>
        <v>516.54</v>
      </c>
      <c r="L458" s="19">
        <f t="shared" si="32"/>
        <v>22111.576499999999</v>
      </c>
      <c r="M458" s="19">
        <f t="shared" si="33"/>
        <v>12470.776500000002</v>
      </c>
      <c r="N458" s="109">
        <f t="shared" si="34"/>
        <v>34582.352999999996</v>
      </c>
      <c r="O458" s="20" t="s">
        <v>926</v>
      </c>
      <c r="P458" s="81"/>
      <c r="Q458" s="5"/>
    </row>
    <row r="459" spans="1:17" customFormat="1" ht="30" x14ac:dyDescent="0.2">
      <c r="A459" s="51">
        <v>454</v>
      </c>
      <c r="B459" s="87" t="s">
        <v>23</v>
      </c>
      <c r="C459" s="61" t="s">
        <v>369</v>
      </c>
      <c r="D459" s="53" t="s">
        <v>370</v>
      </c>
      <c r="E459" s="53" t="s">
        <v>373</v>
      </c>
      <c r="F459" s="24" t="s">
        <v>787</v>
      </c>
      <c r="G459" s="54" t="s">
        <v>55</v>
      </c>
      <c r="H459" s="17">
        <v>164.16</v>
      </c>
      <c r="I459" s="18">
        <v>105.68</v>
      </c>
      <c r="J459" s="18">
        <v>69.47</v>
      </c>
      <c r="K459" s="19">
        <f t="shared" si="31"/>
        <v>175.15</v>
      </c>
      <c r="L459" s="19">
        <f t="shared" si="32"/>
        <v>17348.428800000002</v>
      </c>
      <c r="M459" s="19">
        <f t="shared" si="33"/>
        <v>11404.1952</v>
      </c>
      <c r="N459" s="109">
        <f t="shared" si="34"/>
        <v>28752.624</v>
      </c>
      <c r="O459" s="21"/>
      <c r="P459" s="81"/>
      <c r="Q459" s="5"/>
    </row>
    <row r="460" spans="1:17" customFormat="1" ht="30" x14ac:dyDescent="0.2">
      <c r="A460" s="51">
        <v>455</v>
      </c>
      <c r="B460" s="87" t="s">
        <v>23</v>
      </c>
      <c r="C460" s="61" t="s">
        <v>369</v>
      </c>
      <c r="D460" s="53" t="s">
        <v>370</v>
      </c>
      <c r="E460" s="53" t="s">
        <v>373</v>
      </c>
      <c r="F460" s="24" t="s">
        <v>892</v>
      </c>
      <c r="G460" s="54" t="s">
        <v>55</v>
      </c>
      <c r="H460" s="17">
        <v>173.7</v>
      </c>
      <c r="I460" s="18">
        <v>87.850000000000009</v>
      </c>
      <c r="J460" s="18">
        <v>39</v>
      </c>
      <c r="K460" s="19">
        <f t="shared" si="31"/>
        <v>126.85000000000001</v>
      </c>
      <c r="L460" s="19">
        <f t="shared" si="32"/>
        <v>15259.545</v>
      </c>
      <c r="M460" s="19">
        <f t="shared" si="33"/>
        <v>6774.2999999999993</v>
      </c>
      <c r="N460" s="109">
        <f t="shared" si="34"/>
        <v>22033.845000000001</v>
      </c>
      <c r="O460" s="21" t="s">
        <v>888</v>
      </c>
      <c r="P460" s="81"/>
      <c r="Q460" s="5"/>
    </row>
    <row r="461" spans="1:17" customFormat="1" ht="45" x14ac:dyDescent="0.2">
      <c r="A461" s="51">
        <v>456</v>
      </c>
      <c r="B461" s="87" t="s">
        <v>23</v>
      </c>
      <c r="C461" s="61" t="s">
        <v>369</v>
      </c>
      <c r="D461" s="53" t="s">
        <v>370</v>
      </c>
      <c r="E461" s="53" t="s">
        <v>373</v>
      </c>
      <c r="F461" s="24" t="s">
        <v>965</v>
      </c>
      <c r="G461" s="54" t="s">
        <v>55</v>
      </c>
      <c r="H461" s="17">
        <f>2.6*4.9</f>
        <v>12.740000000000002</v>
      </c>
      <c r="I461" s="18">
        <v>141.26</v>
      </c>
      <c r="J461" s="18">
        <v>43.29</v>
      </c>
      <c r="K461" s="19">
        <f t="shared" si="31"/>
        <v>184.54999999999998</v>
      </c>
      <c r="L461" s="19">
        <f t="shared" si="32"/>
        <v>1799.6524000000002</v>
      </c>
      <c r="M461" s="19">
        <f t="shared" si="33"/>
        <v>551.51460000000009</v>
      </c>
      <c r="N461" s="109">
        <f t="shared" si="34"/>
        <v>2351.1670000000004</v>
      </c>
      <c r="O461" s="20" t="s">
        <v>658</v>
      </c>
      <c r="P461" s="95" t="s">
        <v>925</v>
      </c>
      <c r="Q461" s="5"/>
    </row>
    <row r="462" spans="1:17" customFormat="1" ht="30" x14ac:dyDescent="0.2">
      <c r="A462" s="51">
        <v>457</v>
      </c>
      <c r="B462" s="88" t="s">
        <v>374</v>
      </c>
      <c r="C462" s="61" t="s">
        <v>369</v>
      </c>
      <c r="D462" s="53" t="s">
        <v>370</v>
      </c>
      <c r="E462" s="53" t="s">
        <v>375</v>
      </c>
      <c r="F462" s="24" t="s">
        <v>376</v>
      </c>
      <c r="G462" s="54" t="s">
        <v>55</v>
      </c>
      <c r="H462" s="17">
        <v>283.5</v>
      </c>
      <c r="I462" s="18"/>
      <c r="J462" s="18"/>
      <c r="K462" s="19">
        <f t="shared" si="31"/>
        <v>0</v>
      </c>
      <c r="L462" s="19">
        <f t="shared" si="32"/>
        <v>0</v>
      </c>
      <c r="M462" s="19">
        <f t="shared" si="33"/>
        <v>0</v>
      </c>
      <c r="N462" s="109">
        <f t="shared" si="34"/>
        <v>0</v>
      </c>
      <c r="O462" s="20" t="s">
        <v>377</v>
      </c>
      <c r="P462" s="81"/>
      <c r="Q462" s="5"/>
    </row>
    <row r="463" spans="1:17" customFormat="1" ht="30" x14ac:dyDescent="0.2">
      <c r="A463" s="51">
        <v>458</v>
      </c>
      <c r="B463" s="87" t="s">
        <v>23</v>
      </c>
      <c r="C463" s="61" t="s">
        <v>369</v>
      </c>
      <c r="D463" s="53" t="s">
        <v>370</v>
      </c>
      <c r="E463" s="53" t="s">
        <v>371</v>
      </c>
      <c r="F463" s="24" t="s">
        <v>911</v>
      </c>
      <c r="G463" s="54" t="s">
        <v>50</v>
      </c>
      <c r="H463" s="17">
        <f>1131.47*0.15</f>
        <v>169.72049999999999</v>
      </c>
      <c r="I463" s="18">
        <v>41.37</v>
      </c>
      <c r="J463" s="18">
        <v>0.62</v>
      </c>
      <c r="K463" s="19">
        <f t="shared" si="31"/>
        <v>41.989999999999995</v>
      </c>
      <c r="L463" s="19">
        <f t="shared" si="32"/>
        <v>7021.3370849999992</v>
      </c>
      <c r="M463" s="19">
        <f t="shared" si="33"/>
        <v>105.22671</v>
      </c>
      <c r="N463" s="109">
        <f t="shared" si="34"/>
        <v>7126.5637949999982</v>
      </c>
      <c r="O463" s="21" t="s">
        <v>922</v>
      </c>
      <c r="P463" s="81"/>
      <c r="Q463" s="5"/>
    </row>
    <row r="464" spans="1:17" customFormat="1" ht="30" x14ac:dyDescent="0.2">
      <c r="A464" s="51">
        <v>459</v>
      </c>
      <c r="B464" s="87" t="s">
        <v>23</v>
      </c>
      <c r="C464" s="61" t="s">
        <v>369</v>
      </c>
      <c r="D464" s="53" t="s">
        <v>370</v>
      </c>
      <c r="E464" s="53" t="s">
        <v>371</v>
      </c>
      <c r="F464" s="24" t="s">
        <v>603</v>
      </c>
      <c r="G464" s="54" t="s">
        <v>50</v>
      </c>
      <c r="H464" s="17">
        <f>1131.47*0.3</f>
        <v>339.44099999999997</v>
      </c>
      <c r="I464" s="18">
        <v>119.71</v>
      </c>
      <c r="J464" s="18">
        <v>2.0699999999999998</v>
      </c>
      <c r="K464" s="19">
        <f t="shared" si="31"/>
        <v>121.77999999999999</v>
      </c>
      <c r="L464" s="19">
        <f t="shared" si="32"/>
        <v>40634.482109999997</v>
      </c>
      <c r="M464" s="19">
        <f t="shared" si="33"/>
        <v>702.6428699999999</v>
      </c>
      <c r="N464" s="109">
        <f t="shared" si="34"/>
        <v>41337.124979999993</v>
      </c>
      <c r="O464" s="21" t="s">
        <v>922</v>
      </c>
      <c r="P464" s="81"/>
      <c r="Q464" s="5"/>
    </row>
    <row r="465" spans="1:17" customFormat="1" ht="30" x14ac:dyDescent="0.2">
      <c r="A465" s="51">
        <v>460</v>
      </c>
      <c r="B465" s="87" t="s">
        <v>23</v>
      </c>
      <c r="C465" s="61" t="s">
        <v>369</v>
      </c>
      <c r="D465" s="53" t="s">
        <v>370</v>
      </c>
      <c r="E465" s="53" t="s">
        <v>371</v>
      </c>
      <c r="F465" s="24" t="s">
        <v>378</v>
      </c>
      <c r="G465" s="54" t="s">
        <v>55</v>
      </c>
      <c r="H465" s="17">
        <v>140.52000000000001</v>
      </c>
      <c r="I465" s="18">
        <v>182.63</v>
      </c>
      <c r="J465" s="18">
        <v>43.91</v>
      </c>
      <c r="K465" s="19">
        <f t="shared" si="31"/>
        <v>226.54</v>
      </c>
      <c r="L465" s="19">
        <f t="shared" si="32"/>
        <v>25663.167600000001</v>
      </c>
      <c r="M465" s="19">
        <f t="shared" si="33"/>
        <v>6170.2331999999997</v>
      </c>
      <c r="N465" s="109">
        <f t="shared" si="34"/>
        <v>31833.400799999999</v>
      </c>
      <c r="O465" s="21" t="s">
        <v>915</v>
      </c>
      <c r="P465" s="81"/>
      <c r="Q465" s="5"/>
    </row>
    <row r="466" spans="1:17" customFormat="1" ht="30" x14ac:dyDescent="0.2">
      <c r="A466" s="51">
        <v>461</v>
      </c>
      <c r="B466" s="87" t="s">
        <v>23</v>
      </c>
      <c r="C466" s="61" t="s">
        <v>369</v>
      </c>
      <c r="D466" s="53" t="s">
        <v>370</v>
      </c>
      <c r="E466" s="53" t="s">
        <v>371</v>
      </c>
      <c r="F466" s="24" t="s">
        <v>605</v>
      </c>
      <c r="G466" s="54" t="s">
        <v>65</v>
      </c>
      <c r="H466" s="17">
        <v>225.94</v>
      </c>
      <c r="I466" s="18">
        <v>78</v>
      </c>
      <c r="J466" s="18">
        <v>36.4</v>
      </c>
      <c r="K466" s="19">
        <f t="shared" si="31"/>
        <v>114.4</v>
      </c>
      <c r="L466" s="19">
        <f t="shared" si="32"/>
        <v>17623.32</v>
      </c>
      <c r="M466" s="19">
        <f t="shared" si="33"/>
        <v>8224.2160000000003</v>
      </c>
      <c r="N466" s="109">
        <f t="shared" si="34"/>
        <v>25847.536</v>
      </c>
      <c r="O466" s="21" t="s">
        <v>379</v>
      </c>
      <c r="P466" s="81"/>
      <c r="Q466" s="5"/>
    </row>
    <row r="467" spans="1:17" customFormat="1" ht="30" x14ac:dyDescent="0.2">
      <c r="A467" s="51">
        <v>462</v>
      </c>
      <c r="B467" s="87" t="s">
        <v>23</v>
      </c>
      <c r="C467" s="61" t="s">
        <v>369</v>
      </c>
      <c r="D467" s="53" t="s">
        <v>370</v>
      </c>
      <c r="E467" s="53" t="s">
        <v>371</v>
      </c>
      <c r="F467" s="24" t="s">
        <v>913</v>
      </c>
      <c r="G467" s="54" t="s">
        <v>65</v>
      </c>
      <c r="H467" s="17">
        <v>49.11</v>
      </c>
      <c r="I467" s="18">
        <v>21.48</v>
      </c>
      <c r="J467" s="18">
        <v>59.01</v>
      </c>
      <c r="K467" s="19">
        <f t="shared" si="31"/>
        <v>80.489999999999995</v>
      </c>
      <c r="L467" s="19">
        <f t="shared" si="32"/>
        <v>1054.8828000000001</v>
      </c>
      <c r="M467" s="19">
        <f t="shared" si="33"/>
        <v>2897.9811</v>
      </c>
      <c r="N467" s="109">
        <f t="shared" si="34"/>
        <v>3952.8638999999998</v>
      </c>
      <c r="O467" s="21" t="s">
        <v>379</v>
      </c>
      <c r="P467" s="81"/>
      <c r="Q467" s="5"/>
    </row>
    <row r="468" spans="1:17" customFormat="1" ht="30" x14ac:dyDescent="0.2">
      <c r="A468" s="51">
        <v>463</v>
      </c>
      <c r="B468" s="87" t="s">
        <v>23</v>
      </c>
      <c r="C468" s="61" t="s">
        <v>369</v>
      </c>
      <c r="D468" s="53" t="s">
        <v>370</v>
      </c>
      <c r="E468" s="53" t="s">
        <v>371</v>
      </c>
      <c r="F468" s="24" t="s">
        <v>914</v>
      </c>
      <c r="G468" s="54" t="s">
        <v>65</v>
      </c>
      <c r="H468" s="17">
        <v>12.9</v>
      </c>
      <c r="I468" s="18">
        <v>4.88</v>
      </c>
      <c r="J468" s="18">
        <v>5.17</v>
      </c>
      <c r="K468" s="19">
        <f t="shared" si="31"/>
        <v>10.050000000000001</v>
      </c>
      <c r="L468" s="19">
        <f t="shared" si="32"/>
        <v>62.951999999999998</v>
      </c>
      <c r="M468" s="19">
        <f t="shared" si="33"/>
        <v>66.692999999999998</v>
      </c>
      <c r="N468" s="109">
        <f t="shared" si="34"/>
        <v>129.64500000000001</v>
      </c>
      <c r="O468" s="21" t="s">
        <v>379</v>
      </c>
      <c r="P468" s="81"/>
      <c r="Q468" s="5"/>
    </row>
    <row r="469" spans="1:17" customFormat="1" ht="30" x14ac:dyDescent="0.2">
      <c r="A469" s="51">
        <v>464</v>
      </c>
      <c r="B469" s="87" t="s">
        <v>23</v>
      </c>
      <c r="C469" s="61" t="s">
        <v>369</v>
      </c>
      <c r="D469" s="53" t="s">
        <v>370</v>
      </c>
      <c r="E469" s="53" t="s">
        <v>371</v>
      </c>
      <c r="F469" s="24" t="s">
        <v>372</v>
      </c>
      <c r="G469" s="54" t="s">
        <v>56</v>
      </c>
      <c r="H469" s="17">
        <v>3</v>
      </c>
      <c r="I469" s="18">
        <v>71.5</v>
      </c>
      <c r="J469" s="18">
        <v>5.17</v>
      </c>
      <c r="K469" s="19">
        <f t="shared" si="31"/>
        <v>76.67</v>
      </c>
      <c r="L469" s="19">
        <f t="shared" si="32"/>
        <v>214.5</v>
      </c>
      <c r="M469" s="19">
        <f t="shared" si="33"/>
        <v>15.51</v>
      </c>
      <c r="N469" s="109">
        <f t="shared" si="34"/>
        <v>230.01</v>
      </c>
      <c r="O469" s="21" t="s">
        <v>889</v>
      </c>
      <c r="P469" s="81"/>
      <c r="Q469" s="5"/>
    </row>
    <row r="470" spans="1:17" customFormat="1" ht="60" x14ac:dyDescent="0.2">
      <c r="A470" s="51">
        <v>465</v>
      </c>
      <c r="B470" s="87" t="s">
        <v>23</v>
      </c>
      <c r="C470" s="61" t="s">
        <v>369</v>
      </c>
      <c r="D470" s="53" t="s">
        <v>370</v>
      </c>
      <c r="E470" s="53" t="s">
        <v>380</v>
      </c>
      <c r="F470" s="24" t="s">
        <v>636</v>
      </c>
      <c r="G470" s="54" t="s">
        <v>65</v>
      </c>
      <c r="H470" s="17">
        <v>270</v>
      </c>
      <c r="I470" s="18">
        <v>89.64</v>
      </c>
      <c r="J470" s="18">
        <v>35.03</v>
      </c>
      <c r="K470" s="19">
        <f t="shared" si="31"/>
        <v>124.67</v>
      </c>
      <c r="L470" s="19">
        <f t="shared" si="32"/>
        <v>24202.799999999999</v>
      </c>
      <c r="M470" s="19">
        <f t="shared" si="33"/>
        <v>9458.1</v>
      </c>
      <c r="N470" s="109">
        <f t="shared" si="34"/>
        <v>33660.9</v>
      </c>
      <c r="O470" s="23" t="s">
        <v>638</v>
      </c>
      <c r="P470" s="83"/>
      <c r="Q470" s="5"/>
    </row>
    <row r="471" spans="1:17" customFormat="1" ht="60" x14ac:dyDescent="0.2">
      <c r="A471" s="51">
        <v>466</v>
      </c>
      <c r="B471" s="87" t="s">
        <v>23</v>
      </c>
      <c r="C471" s="61" t="s">
        <v>369</v>
      </c>
      <c r="D471" s="53" t="s">
        <v>370</v>
      </c>
      <c r="E471" s="53" t="s">
        <v>380</v>
      </c>
      <c r="F471" s="24" t="s">
        <v>607</v>
      </c>
      <c r="G471" s="54" t="s">
        <v>65</v>
      </c>
      <c r="H471" s="17">
        <v>225</v>
      </c>
      <c r="I471" s="18">
        <v>105.84</v>
      </c>
      <c r="J471" s="18">
        <v>35.03</v>
      </c>
      <c r="K471" s="19">
        <f t="shared" si="31"/>
        <v>140.87</v>
      </c>
      <c r="L471" s="19">
        <f t="shared" si="32"/>
        <v>23814</v>
      </c>
      <c r="M471" s="19">
        <f t="shared" si="33"/>
        <v>7881.75</v>
      </c>
      <c r="N471" s="109">
        <f t="shared" si="34"/>
        <v>31695.75</v>
      </c>
      <c r="O471" s="23" t="s">
        <v>638</v>
      </c>
      <c r="P471" s="83"/>
      <c r="Q471" s="5"/>
    </row>
    <row r="472" spans="1:17" customFormat="1" ht="60" x14ac:dyDescent="0.2">
      <c r="A472" s="51">
        <v>467</v>
      </c>
      <c r="B472" s="87" t="s">
        <v>23</v>
      </c>
      <c r="C472" s="61" t="s">
        <v>369</v>
      </c>
      <c r="D472" s="53" t="s">
        <v>370</v>
      </c>
      <c r="E472" s="53" t="s">
        <v>380</v>
      </c>
      <c r="F472" s="24" t="s">
        <v>608</v>
      </c>
      <c r="G472" s="54" t="s">
        <v>65</v>
      </c>
      <c r="H472" s="17">
        <v>129</v>
      </c>
      <c r="I472" s="18">
        <v>184.68</v>
      </c>
      <c r="J472" s="18">
        <v>50.99</v>
      </c>
      <c r="K472" s="19">
        <f t="shared" si="31"/>
        <v>235.67000000000002</v>
      </c>
      <c r="L472" s="19">
        <f t="shared" si="32"/>
        <v>23823.72</v>
      </c>
      <c r="M472" s="19">
        <f t="shared" si="33"/>
        <v>6577.71</v>
      </c>
      <c r="N472" s="109">
        <f t="shared" si="34"/>
        <v>30401.43</v>
      </c>
      <c r="O472" s="23" t="s">
        <v>638</v>
      </c>
      <c r="P472" s="83"/>
      <c r="Q472" s="5"/>
    </row>
    <row r="473" spans="1:17" customFormat="1" ht="45" x14ac:dyDescent="0.2">
      <c r="A473" s="51">
        <v>468</v>
      </c>
      <c r="B473" s="87" t="s">
        <v>23</v>
      </c>
      <c r="C473" s="61" t="s">
        <v>369</v>
      </c>
      <c r="D473" s="53" t="s">
        <v>370</v>
      </c>
      <c r="E473" s="53" t="s">
        <v>380</v>
      </c>
      <c r="F473" s="24" t="s">
        <v>601</v>
      </c>
      <c r="G473" s="54" t="s">
        <v>65</v>
      </c>
      <c r="H473" s="17">
        <v>157.85</v>
      </c>
      <c r="I473" s="18">
        <v>205.17</v>
      </c>
      <c r="J473" s="18">
        <v>156.79</v>
      </c>
      <c r="K473" s="19">
        <f t="shared" si="31"/>
        <v>361.96</v>
      </c>
      <c r="L473" s="19">
        <f t="shared" si="32"/>
        <v>32386.084499999997</v>
      </c>
      <c r="M473" s="19">
        <f t="shared" si="33"/>
        <v>24749.301499999998</v>
      </c>
      <c r="N473" s="109">
        <f t="shared" si="34"/>
        <v>57135.385999999991</v>
      </c>
      <c r="O473" s="23" t="s">
        <v>638</v>
      </c>
      <c r="P473" s="83"/>
      <c r="Q473" s="5"/>
    </row>
    <row r="474" spans="1:17" customFormat="1" ht="30" x14ac:dyDescent="0.2">
      <c r="A474" s="51">
        <v>469</v>
      </c>
      <c r="B474" s="87" t="s">
        <v>23</v>
      </c>
      <c r="C474" s="61" t="s">
        <v>369</v>
      </c>
      <c r="D474" s="53" t="s">
        <v>370</v>
      </c>
      <c r="E474" s="53" t="s">
        <v>380</v>
      </c>
      <c r="F474" s="24" t="s">
        <v>916</v>
      </c>
      <c r="G474" s="54" t="s">
        <v>56</v>
      </c>
      <c r="H474" s="17">
        <v>19</v>
      </c>
      <c r="I474" s="18">
        <v>875.28000000000009</v>
      </c>
      <c r="J474" s="18">
        <v>1312.86</v>
      </c>
      <c r="K474" s="19">
        <f t="shared" si="31"/>
        <v>2188.14</v>
      </c>
      <c r="L474" s="19">
        <f t="shared" si="32"/>
        <v>16630.320000000003</v>
      </c>
      <c r="M474" s="19">
        <f t="shared" si="33"/>
        <v>24944.339999999997</v>
      </c>
      <c r="N474" s="109">
        <f t="shared" si="34"/>
        <v>41574.659999999996</v>
      </c>
      <c r="O474" s="23" t="s">
        <v>638</v>
      </c>
      <c r="P474" s="83"/>
      <c r="Q474" s="5"/>
    </row>
    <row r="475" spans="1:17" customFormat="1" ht="30" x14ac:dyDescent="0.2">
      <c r="A475" s="51">
        <v>470</v>
      </c>
      <c r="B475" s="87" t="s">
        <v>23</v>
      </c>
      <c r="C475" s="61" t="s">
        <v>369</v>
      </c>
      <c r="D475" s="53" t="s">
        <v>370</v>
      </c>
      <c r="E475" s="53" t="s">
        <v>380</v>
      </c>
      <c r="F475" s="24" t="s">
        <v>917</v>
      </c>
      <c r="G475" s="54" t="s">
        <v>56</v>
      </c>
      <c r="H475" s="17">
        <v>4</v>
      </c>
      <c r="I475" s="18">
        <v>1438.94</v>
      </c>
      <c r="J475" s="18">
        <v>1301.06</v>
      </c>
      <c r="K475" s="19">
        <f t="shared" si="31"/>
        <v>2740</v>
      </c>
      <c r="L475" s="19">
        <f t="shared" si="32"/>
        <v>5755.76</v>
      </c>
      <c r="M475" s="19">
        <f t="shared" si="33"/>
        <v>5204.24</v>
      </c>
      <c r="N475" s="109">
        <f t="shared" si="34"/>
        <v>10960</v>
      </c>
      <c r="O475" s="23" t="s">
        <v>638</v>
      </c>
      <c r="P475" s="83"/>
      <c r="Q475" s="5"/>
    </row>
    <row r="476" spans="1:17" customFormat="1" ht="30" x14ac:dyDescent="0.2">
      <c r="A476" s="51">
        <v>471</v>
      </c>
      <c r="B476" s="87" t="s">
        <v>23</v>
      </c>
      <c r="C476" s="61" t="s">
        <v>369</v>
      </c>
      <c r="D476" s="53" t="s">
        <v>370</v>
      </c>
      <c r="E476" s="53" t="s">
        <v>380</v>
      </c>
      <c r="F476" s="24" t="s">
        <v>918</v>
      </c>
      <c r="G476" s="54" t="s">
        <v>56</v>
      </c>
      <c r="H476" s="17">
        <v>7</v>
      </c>
      <c r="I476" s="18">
        <v>875.28000000000009</v>
      </c>
      <c r="J476" s="18">
        <v>1312.86</v>
      </c>
      <c r="K476" s="19">
        <f t="shared" si="31"/>
        <v>2188.14</v>
      </c>
      <c r="L476" s="19">
        <f t="shared" si="32"/>
        <v>6126.9600000000009</v>
      </c>
      <c r="M476" s="19">
        <f t="shared" si="33"/>
        <v>9190.0199999999986</v>
      </c>
      <c r="N476" s="109">
        <f t="shared" si="34"/>
        <v>15316.98</v>
      </c>
      <c r="O476" s="23" t="s">
        <v>638</v>
      </c>
      <c r="P476" s="83"/>
      <c r="Q476" s="5"/>
    </row>
    <row r="477" spans="1:17" customFormat="1" ht="30" x14ac:dyDescent="0.2">
      <c r="A477" s="51">
        <v>472</v>
      </c>
      <c r="B477" s="87" t="s">
        <v>23</v>
      </c>
      <c r="C477" s="61" t="s">
        <v>369</v>
      </c>
      <c r="D477" s="53" t="s">
        <v>370</v>
      </c>
      <c r="E477" s="53" t="s">
        <v>380</v>
      </c>
      <c r="F477" s="24" t="s">
        <v>919</v>
      </c>
      <c r="G477" s="54" t="s">
        <v>56</v>
      </c>
      <c r="H477" s="17">
        <v>2</v>
      </c>
      <c r="I477" s="18">
        <v>2179.2399999999998</v>
      </c>
      <c r="J477" s="18">
        <v>723.51</v>
      </c>
      <c r="K477" s="19">
        <f t="shared" si="31"/>
        <v>2902.75</v>
      </c>
      <c r="L477" s="19">
        <f t="shared" si="32"/>
        <v>4358.4799999999996</v>
      </c>
      <c r="M477" s="19">
        <f t="shared" si="33"/>
        <v>1447.02</v>
      </c>
      <c r="N477" s="109">
        <f t="shared" si="34"/>
        <v>5805.5</v>
      </c>
      <c r="O477" s="23" t="s">
        <v>638</v>
      </c>
      <c r="P477" s="3"/>
      <c r="Q477" s="5"/>
    </row>
    <row r="478" spans="1:17" customFormat="1" ht="30" x14ac:dyDescent="0.2">
      <c r="A478" s="51">
        <v>473</v>
      </c>
      <c r="B478" s="87" t="s">
        <v>23</v>
      </c>
      <c r="C478" s="61" t="s">
        <v>369</v>
      </c>
      <c r="D478" s="53" t="s">
        <v>370</v>
      </c>
      <c r="E478" s="53" t="s">
        <v>380</v>
      </c>
      <c r="F478" s="24" t="s">
        <v>920</v>
      </c>
      <c r="G478" s="54" t="s">
        <v>56</v>
      </c>
      <c r="H478" s="17">
        <v>3</v>
      </c>
      <c r="I478" s="18">
        <v>4378.6400000000003</v>
      </c>
      <c r="J478" s="18">
        <v>2772.01</v>
      </c>
      <c r="K478" s="19">
        <f t="shared" si="31"/>
        <v>7150.6500000000005</v>
      </c>
      <c r="L478" s="19">
        <f t="shared" si="32"/>
        <v>13135.920000000002</v>
      </c>
      <c r="M478" s="19">
        <f t="shared" si="33"/>
        <v>8316.0300000000007</v>
      </c>
      <c r="N478" s="109">
        <f t="shared" si="34"/>
        <v>21451.95</v>
      </c>
      <c r="O478" s="23" t="s">
        <v>638</v>
      </c>
      <c r="P478" s="3"/>
      <c r="Q478" s="5"/>
    </row>
    <row r="479" spans="1:17" customFormat="1" ht="30" x14ac:dyDescent="0.2">
      <c r="A479" s="51">
        <v>474</v>
      </c>
      <c r="B479" s="87" t="s">
        <v>23</v>
      </c>
      <c r="C479" s="61" t="s">
        <v>369</v>
      </c>
      <c r="D479" s="53" t="s">
        <v>370</v>
      </c>
      <c r="E479" s="53" t="s">
        <v>380</v>
      </c>
      <c r="F479" s="24" t="s">
        <v>921</v>
      </c>
      <c r="G479" s="54" t="s">
        <v>56</v>
      </c>
      <c r="H479" s="17">
        <v>2</v>
      </c>
      <c r="I479" s="18">
        <v>2295.9699999999998</v>
      </c>
      <c r="J479" s="18">
        <v>1165.26</v>
      </c>
      <c r="K479" s="19">
        <f t="shared" si="31"/>
        <v>3461.2299999999996</v>
      </c>
      <c r="L479" s="19">
        <f t="shared" si="32"/>
        <v>4591.9399999999996</v>
      </c>
      <c r="M479" s="19">
        <f t="shared" si="33"/>
        <v>2330.52</v>
      </c>
      <c r="N479" s="109">
        <f t="shared" si="34"/>
        <v>6922.4599999999991</v>
      </c>
      <c r="O479" s="23" t="s">
        <v>638</v>
      </c>
      <c r="P479" s="3"/>
      <c r="Q479" s="5"/>
    </row>
    <row r="480" spans="1:17" customFormat="1" ht="30" x14ac:dyDescent="0.2">
      <c r="A480" s="51">
        <v>475</v>
      </c>
      <c r="B480" s="87" t="s">
        <v>23</v>
      </c>
      <c r="C480" s="61" t="s">
        <v>369</v>
      </c>
      <c r="D480" s="53" t="s">
        <v>370</v>
      </c>
      <c r="E480" s="53" t="s">
        <v>380</v>
      </c>
      <c r="F480" s="24" t="s">
        <v>637</v>
      </c>
      <c r="G480" s="54" t="s">
        <v>56</v>
      </c>
      <c r="H480" s="17">
        <v>1</v>
      </c>
      <c r="I480" s="18">
        <v>1671.99</v>
      </c>
      <c r="J480" s="18">
        <v>1247</v>
      </c>
      <c r="K480" s="19">
        <f t="shared" si="31"/>
        <v>2918.99</v>
      </c>
      <c r="L480" s="19">
        <f t="shared" si="32"/>
        <v>1671.99</v>
      </c>
      <c r="M480" s="19">
        <f t="shared" si="33"/>
        <v>1247</v>
      </c>
      <c r="N480" s="109">
        <f t="shared" si="34"/>
        <v>2918.99</v>
      </c>
      <c r="O480" s="23" t="s">
        <v>638</v>
      </c>
      <c r="P480" s="3"/>
      <c r="Q480" s="5"/>
    </row>
    <row r="481" spans="1:17" customFormat="1" ht="30" x14ac:dyDescent="0.2">
      <c r="A481" s="51">
        <v>476</v>
      </c>
      <c r="B481" s="87" t="s">
        <v>23</v>
      </c>
      <c r="C481" s="61" t="s">
        <v>369</v>
      </c>
      <c r="D481" s="53" t="s">
        <v>370</v>
      </c>
      <c r="E481" s="53" t="s">
        <v>380</v>
      </c>
      <c r="F481" s="24" t="s">
        <v>602</v>
      </c>
      <c r="G481" s="54" t="s">
        <v>50</v>
      </c>
      <c r="H481" s="17">
        <v>294</v>
      </c>
      <c r="I481" s="18">
        <v>25.3</v>
      </c>
      <c r="J481" s="18">
        <v>0.59</v>
      </c>
      <c r="K481" s="19">
        <f t="shared" si="31"/>
        <v>25.89</v>
      </c>
      <c r="L481" s="19">
        <f t="shared" si="32"/>
        <v>7438.2</v>
      </c>
      <c r="M481" s="19">
        <f t="shared" si="33"/>
        <v>173.45999999999998</v>
      </c>
      <c r="N481" s="109">
        <f t="shared" si="34"/>
        <v>7611.66</v>
      </c>
      <c r="O481" s="23" t="s">
        <v>638</v>
      </c>
      <c r="P481" s="3"/>
      <c r="Q481" s="5"/>
    </row>
    <row r="482" spans="1:17" customFormat="1" ht="60" x14ac:dyDescent="0.2">
      <c r="A482" s="51">
        <v>477</v>
      </c>
      <c r="B482" s="87" t="s">
        <v>23</v>
      </c>
      <c r="C482" s="61" t="s">
        <v>369</v>
      </c>
      <c r="D482" s="53" t="s">
        <v>370</v>
      </c>
      <c r="E482" s="53" t="s">
        <v>380</v>
      </c>
      <c r="F482" s="24" t="s">
        <v>609</v>
      </c>
      <c r="G482" s="54" t="s">
        <v>50</v>
      </c>
      <c r="H482" s="17">
        <v>178</v>
      </c>
      <c r="I482" s="18">
        <v>8.6999999999999993</v>
      </c>
      <c r="J482" s="18">
        <v>3.71</v>
      </c>
      <c r="K482" s="19">
        <f t="shared" si="31"/>
        <v>12.41</v>
      </c>
      <c r="L482" s="19">
        <f t="shared" si="32"/>
        <v>1548.6</v>
      </c>
      <c r="M482" s="19">
        <f t="shared" si="33"/>
        <v>660.38</v>
      </c>
      <c r="N482" s="109">
        <f t="shared" si="34"/>
        <v>2208.98</v>
      </c>
      <c r="O482" s="23" t="s">
        <v>638</v>
      </c>
      <c r="P482" s="3"/>
      <c r="Q482" s="5"/>
    </row>
    <row r="483" spans="1:17" customFormat="1" ht="60" x14ac:dyDescent="0.2">
      <c r="A483" s="51">
        <v>478</v>
      </c>
      <c r="B483" s="87" t="s">
        <v>23</v>
      </c>
      <c r="C483" s="61" t="s">
        <v>369</v>
      </c>
      <c r="D483" s="53" t="s">
        <v>370</v>
      </c>
      <c r="E483" s="53" t="s">
        <v>381</v>
      </c>
      <c r="F483" s="66" t="s">
        <v>382</v>
      </c>
      <c r="G483" s="54" t="s">
        <v>55</v>
      </c>
      <c r="H483" s="17">
        <v>450</v>
      </c>
      <c r="I483" s="18">
        <v>179.73</v>
      </c>
      <c r="J483" s="18">
        <v>58.52</v>
      </c>
      <c r="K483" s="19">
        <f t="shared" si="31"/>
        <v>238.25</v>
      </c>
      <c r="L483" s="19">
        <f t="shared" si="32"/>
        <v>80878.5</v>
      </c>
      <c r="M483" s="19">
        <f t="shared" si="33"/>
        <v>26334</v>
      </c>
      <c r="N483" s="109">
        <f t="shared" si="34"/>
        <v>107212.5</v>
      </c>
      <c r="O483" s="21" t="s">
        <v>383</v>
      </c>
      <c r="P483" s="3"/>
      <c r="Q483" s="5"/>
    </row>
    <row r="484" spans="1:17" customFormat="1" ht="60" x14ac:dyDescent="0.2">
      <c r="A484" s="51">
        <v>479</v>
      </c>
      <c r="B484" s="87" t="s">
        <v>23</v>
      </c>
      <c r="C484" s="61" t="s">
        <v>369</v>
      </c>
      <c r="D484" s="53" t="s">
        <v>370</v>
      </c>
      <c r="E484" s="53" t="s">
        <v>381</v>
      </c>
      <c r="F484" s="66" t="s">
        <v>384</v>
      </c>
      <c r="G484" s="54" t="s">
        <v>55</v>
      </c>
      <c r="H484" s="17">
        <v>212</v>
      </c>
      <c r="I484" s="18">
        <v>149.65</v>
      </c>
      <c r="J484" s="18">
        <v>43.25</v>
      </c>
      <c r="K484" s="19">
        <f t="shared" si="31"/>
        <v>192.9</v>
      </c>
      <c r="L484" s="19">
        <f t="shared" si="32"/>
        <v>31725.800000000003</v>
      </c>
      <c r="M484" s="19">
        <f t="shared" si="33"/>
        <v>9169</v>
      </c>
      <c r="N484" s="109">
        <f t="shared" si="34"/>
        <v>40894.800000000003</v>
      </c>
      <c r="O484" s="21" t="s">
        <v>383</v>
      </c>
      <c r="P484" s="3"/>
      <c r="Q484" s="5"/>
    </row>
    <row r="485" spans="1:17" customFormat="1" ht="60" x14ac:dyDescent="0.2">
      <c r="A485" s="51">
        <v>480</v>
      </c>
      <c r="B485" s="87" t="s">
        <v>23</v>
      </c>
      <c r="C485" s="61" t="s">
        <v>369</v>
      </c>
      <c r="D485" s="53" t="s">
        <v>370</v>
      </c>
      <c r="E485" s="53" t="s">
        <v>381</v>
      </c>
      <c r="F485" s="66" t="s">
        <v>560</v>
      </c>
      <c r="G485" s="54" t="s">
        <v>55</v>
      </c>
      <c r="H485" s="17">
        <v>118.13</v>
      </c>
      <c r="I485" s="18">
        <v>149.57</v>
      </c>
      <c r="J485" s="18">
        <v>43.25</v>
      </c>
      <c r="K485" s="19">
        <f t="shared" si="31"/>
        <v>192.82</v>
      </c>
      <c r="L485" s="19">
        <f t="shared" si="32"/>
        <v>17668.704099999999</v>
      </c>
      <c r="M485" s="19">
        <f t="shared" si="33"/>
        <v>5109.1224999999995</v>
      </c>
      <c r="N485" s="109">
        <f t="shared" si="34"/>
        <v>22777.826599999997</v>
      </c>
      <c r="O485" s="21" t="s">
        <v>383</v>
      </c>
      <c r="P485" s="3"/>
      <c r="Q485" s="5"/>
    </row>
    <row r="486" spans="1:17" customFormat="1" ht="75" x14ac:dyDescent="0.2">
      <c r="A486" s="51">
        <v>481</v>
      </c>
      <c r="B486" s="87" t="s">
        <v>23</v>
      </c>
      <c r="C486" s="61" t="s">
        <v>369</v>
      </c>
      <c r="D486" s="53" t="s">
        <v>370</v>
      </c>
      <c r="E486" s="53" t="s">
        <v>381</v>
      </c>
      <c r="F486" s="67" t="s">
        <v>385</v>
      </c>
      <c r="G486" s="54" t="s">
        <v>56</v>
      </c>
      <c r="H486" s="17">
        <v>3</v>
      </c>
      <c r="I486" s="18">
        <v>3960</v>
      </c>
      <c r="J486" s="18">
        <v>240.48</v>
      </c>
      <c r="K486" s="19">
        <f t="shared" si="31"/>
        <v>4200.4799999999996</v>
      </c>
      <c r="L486" s="19">
        <f t="shared" si="32"/>
        <v>11880</v>
      </c>
      <c r="M486" s="19">
        <f t="shared" si="33"/>
        <v>721.43999999999994</v>
      </c>
      <c r="N486" s="109">
        <f t="shared" si="34"/>
        <v>12601.439999999999</v>
      </c>
      <c r="O486" s="21" t="s">
        <v>383</v>
      </c>
      <c r="P486" s="3"/>
      <c r="Q486" s="5"/>
    </row>
    <row r="487" spans="1:17" customFormat="1" ht="148.5" customHeight="1" x14ac:dyDescent="0.2">
      <c r="A487" s="51">
        <v>482</v>
      </c>
      <c r="B487" s="87" t="s">
        <v>23</v>
      </c>
      <c r="C487" s="61" t="s">
        <v>369</v>
      </c>
      <c r="D487" s="53" t="s">
        <v>370</v>
      </c>
      <c r="E487" s="53" t="s">
        <v>381</v>
      </c>
      <c r="F487" s="67" t="s">
        <v>386</v>
      </c>
      <c r="G487" s="54" t="s">
        <v>56</v>
      </c>
      <c r="H487" s="17">
        <v>3</v>
      </c>
      <c r="I487" s="18">
        <v>1320</v>
      </c>
      <c r="J487" s="18">
        <v>240.48</v>
      </c>
      <c r="K487" s="19">
        <f t="shared" si="31"/>
        <v>1560.48</v>
      </c>
      <c r="L487" s="19">
        <f t="shared" si="32"/>
        <v>3960</v>
      </c>
      <c r="M487" s="19">
        <f t="shared" si="33"/>
        <v>721.43999999999994</v>
      </c>
      <c r="N487" s="109">
        <f t="shared" si="34"/>
        <v>4681.4400000000005</v>
      </c>
      <c r="O487" s="21" t="s">
        <v>383</v>
      </c>
      <c r="P487" s="3"/>
      <c r="Q487" s="5"/>
    </row>
    <row r="488" spans="1:17" customFormat="1" ht="105" x14ac:dyDescent="0.2">
      <c r="A488" s="51">
        <v>483</v>
      </c>
      <c r="B488" s="87" t="s">
        <v>23</v>
      </c>
      <c r="C488" s="61" t="s">
        <v>369</v>
      </c>
      <c r="D488" s="53" t="s">
        <v>370</v>
      </c>
      <c r="E488" s="53" t="s">
        <v>381</v>
      </c>
      <c r="F488" s="67" t="s">
        <v>387</v>
      </c>
      <c r="G488" s="54" t="s">
        <v>56</v>
      </c>
      <c r="H488" s="17">
        <v>1</v>
      </c>
      <c r="I488" s="18">
        <v>7920</v>
      </c>
      <c r="J488" s="18">
        <v>480.96</v>
      </c>
      <c r="K488" s="19">
        <f t="shared" si="31"/>
        <v>8400.9599999999991</v>
      </c>
      <c r="L488" s="19">
        <f t="shared" si="32"/>
        <v>7920</v>
      </c>
      <c r="M488" s="19">
        <f t="shared" si="33"/>
        <v>480.96</v>
      </c>
      <c r="N488" s="109">
        <f t="shared" si="34"/>
        <v>8400.9599999999991</v>
      </c>
      <c r="O488" s="21" t="s">
        <v>383</v>
      </c>
      <c r="P488" s="3"/>
      <c r="Q488" s="5"/>
    </row>
    <row r="489" spans="1:17" customFormat="1" ht="30" x14ac:dyDescent="0.2">
      <c r="A489" s="51">
        <v>484</v>
      </c>
      <c r="B489" s="87" t="s">
        <v>23</v>
      </c>
      <c r="C489" s="61" t="s">
        <v>369</v>
      </c>
      <c r="D489" s="53" t="s">
        <v>370</v>
      </c>
      <c r="E489" s="53" t="s">
        <v>381</v>
      </c>
      <c r="F489" s="24" t="s">
        <v>388</v>
      </c>
      <c r="G489" s="54" t="s">
        <v>65</v>
      </c>
      <c r="H489" s="17">
        <v>69.78</v>
      </c>
      <c r="I489" s="18">
        <v>120.08</v>
      </c>
      <c r="J489" s="18">
        <v>42.8</v>
      </c>
      <c r="K489" s="19">
        <f t="shared" si="31"/>
        <v>162.88</v>
      </c>
      <c r="L489" s="19">
        <f t="shared" si="32"/>
        <v>8379.1823999999997</v>
      </c>
      <c r="M489" s="19">
        <f t="shared" si="33"/>
        <v>2986.5839999999998</v>
      </c>
      <c r="N489" s="109">
        <f t="shared" si="34"/>
        <v>11365.7664</v>
      </c>
      <c r="O489" s="23" t="s">
        <v>890</v>
      </c>
      <c r="P489" s="3"/>
      <c r="Q489" s="5"/>
    </row>
    <row r="490" spans="1:17" customFormat="1" ht="30" x14ac:dyDescent="0.2">
      <c r="A490" s="51">
        <v>485</v>
      </c>
      <c r="B490" s="87" t="s">
        <v>23</v>
      </c>
      <c r="C490" s="61" t="s">
        <v>369</v>
      </c>
      <c r="D490" s="53" t="s">
        <v>370</v>
      </c>
      <c r="E490" s="53" t="s">
        <v>381</v>
      </c>
      <c r="F490" s="24" t="s">
        <v>388</v>
      </c>
      <c r="G490" s="54" t="s">
        <v>65</v>
      </c>
      <c r="H490" s="17">
        <v>104.5</v>
      </c>
      <c r="I490" s="18">
        <v>120.08</v>
      </c>
      <c r="J490" s="18">
        <v>42.8</v>
      </c>
      <c r="K490" s="19">
        <f t="shared" si="31"/>
        <v>162.88</v>
      </c>
      <c r="L490" s="19">
        <f t="shared" si="32"/>
        <v>12548.36</v>
      </c>
      <c r="M490" s="19">
        <f t="shared" si="33"/>
        <v>4472.5999999999995</v>
      </c>
      <c r="N490" s="109">
        <f t="shared" si="34"/>
        <v>17020.96</v>
      </c>
      <c r="O490" s="23" t="s">
        <v>891</v>
      </c>
      <c r="P490" s="81"/>
      <c r="Q490" s="5"/>
    </row>
    <row r="491" spans="1:17" customFormat="1" ht="105" x14ac:dyDescent="0.2">
      <c r="A491" s="51">
        <v>486</v>
      </c>
      <c r="B491" s="87" t="s">
        <v>23</v>
      </c>
      <c r="C491" s="61" t="s">
        <v>369</v>
      </c>
      <c r="D491" s="53" t="s">
        <v>370</v>
      </c>
      <c r="E491" s="53" t="s">
        <v>381</v>
      </c>
      <c r="F491" s="24" t="s">
        <v>982</v>
      </c>
      <c r="G491" s="54" t="s">
        <v>65</v>
      </c>
      <c r="H491" s="17">
        <v>92</v>
      </c>
      <c r="I491" s="18">
        <v>2360.08</v>
      </c>
      <c r="J491" s="18">
        <v>105.82</v>
      </c>
      <c r="K491" s="19">
        <f t="shared" si="31"/>
        <v>2465.9</v>
      </c>
      <c r="L491" s="19">
        <f t="shared" si="32"/>
        <v>217127.36</v>
      </c>
      <c r="M491" s="19">
        <f t="shared" si="33"/>
        <v>9735.4399999999987</v>
      </c>
      <c r="N491" s="109">
        <f t="shared" si="34"/>
        <v>226862.80000000002</v>
      </c>
      <c r="O491" s="20" t="s">
        <v>983</v>
      </c>
      <c r="P491" s="81"/>
      <c r="Q491" s="5"/>
    </row>
    <row r="492" spans="1:17" customFormat="1" ht="64.900000000000006" customHeight="1" x14ac:dyDescent="0.2">
      <c r="A492" s="51">
        <v>487</v>
      </c>
      <c r="B492" s="87" t="s">
        <v>23</v>
      </c>
      <c r="C492" s="61" t="s">
        <v>369</v>
      </c>
      <c r="D492" s="53" t="s">
        <v>370</v>
      </c>
      <c r="E492" s="53" t="s">
        <v>389</v>
      </c>
      <c r="F492" s="24" t="s">
        <v>1008</v>
      </c>
      <c r="G492" s="54" t="s">
        <v>65</v>
      </c>
      <c r="H492" s="17">
        <v>6</v>
      </c>
      <c r="I492" s="18">
        <v>7939.9550000000008</v>
      </c>
      <c r="J492" s="18">
        <v>2950.67</v>
      </c>
      <c r="K492" s="19">
        <f t="shared" si="31"/>
        <v>10890.625</v>
      </c>
      <c r="L492" s="19">
        <f t="shared" si="32"/>
        <v>47639.73</v>
      </c>
      <c r="M492" s="19">
        <f t="shared" si="33"/>
        <v>17704.02</v>
      </c>
      <c r="N492" s="109">
        <f t="shared" si="34"/>
        <v>65343.75</v>
      </c>
      <c r="O492" s="21"/>
      <c r="P492" s="97" t="s">
        <v>966</v>
      </c>
      <c r="Q492" s="5"/>
    </row>
    <row r="493" spans="1:17" customFormat="1" ht="30" x14ac:dyDescent="0.2">
      <c r="A493" s="51">
        <v>488</v>
      </c>
      <c r="B493" s="87" t="s">
        <v>23</v>
      </c>
      <c r="C493" s="61" t="s">
        <v>369</v>
      </c>
      <c r="D493" s="53" t="s">
        <v>370</v>
      </c>
      <c r="E493" s="53" t="s">
        <v>390</v>
      </c>
      <c r="F493" s="24" t="s">
        <v>909</v>
      </c>
      <c r="G493" s="54" t="s">
        <v>65</v>
      </c>
      <c r="H493" s="17">
        <v>10</v>
      </c>
      <c r="I493" s="18">
        <v>1152</v>
      </c>
      <c r="J493" s="18">
        <v>0</v>
      </c>
      <c r="K493" s="19">
        <f t="shared" si="31"/>
        <v>1152</v>
      </c>
      <c r="L493" s="19">
        <f t="shared" si="32"/>
        <v>11520</v>
      </c>
      <c r="M493" s="19">
        <f t="shared" si="33"/>
        <v>0</v>
      </c>
      <c r="N493" s="109">
        <f t="shared" si="34"/>
        <v>11520</v>
      </c>
      <c r="O493" s="21"/>
      <c r="P493" s="81"/>
      <c r="Q493" s="5"/>
    </row>
    <row r="494" spans="1:17" customFormat="1" ht="150" x14ac:dyDescent="0.2">
      <c r="A494" s="51">
        <v>489</v>
      </c>
      <c r="B494" s="87" t="s">
        <v>23</v>
      </c>
      <c r="C494" s="61" t="s">
        <v>369</v>
      </c>
      <c r="D494" s="53" t="s">
        <v>370</v>
      </c>
      <c r="E494" s="53" t="s">
        <v>391</v>
      </c>
      <c r="F494" s="24" t="s">
        <v>392</v>
      </c>
      <c r="G494" s="54" t="s">
        <v>56</v>
      </c>
      <c r="H494" s="17">
        <v>1</v>
      </c>
      <c r="I494" s="18">
        <v>4701.71</v>
      </c>
      <c r="J494" s="18">
        <v>62.4</v>
      </c>
      <c r="K494" s="19">
        <f t="shared" si="31"/>
        <v>4764.1099999999997</v>
      </c>
      <c r="L494" s="19">
        <f t="shared" si="32"/>
        <v>4701.71</v>
      </c>
      <c r="M494" s="19">
        <f t="shared" si="33"/>
        <v>62.4</v>
      </c>
      <c r="N494" s="109">
        <f t="shared" si="34"/>
        <v>4764.1099999999997</v>
      </c>
      <c r="O494" s="21" t="s">
        <v>584</v>
      </c>
      <c r="P494" s="81"/>
      <c r="Q494" s="5"/>
    </row>
    <row r="495" spans="1:17" customFormat="1" ht="75" x14ac:dyDescent="0.2">
      <c r="A495" s="51">
        <v>490</v>
      </c>
      <c r="B495" s="87" t="s">
        <v>23</v>
      </c>
      <c r="C495" s="61" t="s">
        <v>369</v>
      </c>
      <c r="D495" s="53" t="s">
        <v>370</v>
      </c>
      <c r="E495" s="53" t="s">
        <v>393</v>
      </c>
      <c r="F495" s="24" t="s">
        <v>788</v>
      </c>
      <c r="G495" s="54" t="s">
        <v>394</v>
      </c>
      <c r="H495" s="17">
        <v>58</v>
      </c>
      <c r="I495" s="18">
        <v>360</v>
      </c>
      <c r="J495" s="18">
        <v>0</v>
      </c>
      <c r="K495" s="19">
        <f t="shared" si="31"/>
        <v>360</v>
      </c>
      <c r="L495" s="19">
        <f t="shared" si="32"/>
        <v>20880</v>
      </c>
      <c r="M495" s="19">
        <f t="shared" si="33"/>
        <v>0</v>
      </c>
      <c r="N495" s="109">
        <f t="shared" si="34"/>
        <v>20880</v>
      </c>
      <c r="O495" s="25" t="s">
        <v>630</v>
      </c>
      <c r="P495" s="81"/>
      <c r="Q495" s="5"/>
    </row>
    <row r="496" spans="1:17" customFormat="1" ht="60" x14ac:dyDescent="0.2">
      <c r="A496" s="51">
        <v>491</v>
      </c>
      <c r="B496" s="87" t="s">
        <v>23</v>
      </c>
      <c r="C496" s="61" t="s">
        <v>369</v>
      </c>
      <c r="D496" s="53" t="s">
        <v>370</v>
      </c>
      <c r="E496" s="53" t="s">
        <v>393</v>
      </c>
      <c r="F496" s="24" t="s">
        <v>789</v>
      </c>
      <c r="G496" s="54" t="s">
        <v>394</v>
      </c>
      <c r="H496" s="17">
        <v>10</v>
      </c>
      <c r="I496" s="18">
        <v>720</v>
      </c>
      <c r="J496" s="18">
        <v>0</v>
      </c>
      <c r="K496" s="19">
        <f t="shared" si="31"/>
        <v>720</v>
      </c>
      <c r="L496" s="19">
        <f t="shared" si="32"/>
        <v>7200</v>
      </c>
      <c r="M496" s="19">
        <f t="shared" si="33"/>
        <v>0</v>
      </c>
      <c r="N496" s="109">
        <f t="shared" si="34"/>
        <v>7200</v>
      </c>
      <c r="O496" s="25" t="s">
        <v>630</v>
      </c>
      <c r="P496" s="81"/>
      <c r="Q496" s="5"/>
    </row>
    <row r="497" spans="1:17" customFormat="1" ht="60" x14ac:dyDescent="0.2">
      <c r="A497" s="51">
        <v>492</v>
      </c>
      <c r="B497" s="87" t="s">
        <v>23</v>
      </c>
      <c r="C497" s="61" t="s">
        <v>369</v>
      </c>
      <c r="D497" s="53" t="s">
        <v>370</v>
      </c>
      <c r="E497" s="53" t="s">
        <v>393</v>
      </c>
      <c r="F497" s="24" t="s">
        <v>790</v>
      </c>
      <c r="G497" s="54" t="s">
        <v>61</v>
      </c>
      <c r="H497" s="17">
        <v>140</v>
      </c>
      <c r="I497" s="18"/>
      <c r="J497" s="18">
        <v>0</v>
      </c>
      <c r="K497" s="19">
        <f t="shared" si="31"/>
        <v>0</v>
      </c>
      <c r="L497" s="19">
        <f t="shared" si="32"/>
        <v>0</v>
      </c>
      <c r="M497" s="19">
        <f t="shared" si="33"/>
        <v>0</v>
      </c>
      <c r="N497" s="109">
        <f t="shared" si="34"/>
        <v>0</v>
      </c>
      <c r="O497" s="25" t="s">
        <v>630</v>
      </c>
      <c r="P497" s="81"/>
      <c r="Q497" s="5"/>
    </row>
    <row r="498" spans="1:17" customFormat="1" ht="45" x14ac:dyDescent="0.2">
      <c r="A498" s="51">
        <v>493</v>
      </c>
      <c r="B498" s="87" t="s">
        <v>23</v>
      </c>
      <c r="C498" s="61" t="s">
        <v>369</v>
      </c>
      <c r="D498" s="53" t="s">
        <v>370</v>
      </c>
      <c r="E498" s="53" t="s">
        <v>393</v>
      </c>
      <c r="F498" s="24" t="s">
        <v>791</v>
      </c>
      <c r="G498" s="54" t="s">
        <v>394</v>
      </c>
      <c r="H498" s="17">
        <v>2</v>
      </c>
      <c r="I498" s="18">
        <v>72</v>
      </c>
      <c r="J498" s="18">
        <v>0</v>
      </c>
      <c r="K498" s="19">
        <f t="shared" si="31"/>
        <v>72</v>
      </c>
      <c r="L498" s="19">
        <f t="shared" si="32"/>
        <v>144</v>
      </c>
      <c r="M498" s="19">
        <f t="shared" si="33"/>
        <v>0</v>
      </c>
      <c r="N498" s="109">
        <f t="shared" si="34"/>
        <v>144</v>
      </c>
      <c r="O498" s="25" t="s">
        <v>809</v>
      </c>
      <c r="P498" s="81"/>
      <c r="Q498" s="5"/>
    </row>
    <row r="499" spans="1:17" customFormat="1" ht="45" x14ac:dyDescent="0.2">
      <c r="A499" s="51">
        <v>494</v>
      </c>
      <c r="B499" s="87" t="s">
        <v>23</v>
      </c>
      <c r="C499" s="61" t="s">
        <v>369</v>
      </c>
      <c r="D499" s="53" t="s">
        <v>370</v>
      </c>
      <c r="E499" s="53" t="s">
        <v>393</v>
      </c>
      <c r="F499" s="24" t="s">
        <v>792</v>
      </c>
      <c r="G499" s="54" t="s">
        <v>394</v>
      </c>
      <c r="H499" s="17">
        <v>11</v>
      </c>
      <c r="I499" s="18">
        <v>60</v>
      </c>
      <c r="J499" s="18">
        <v>0</v>
      </c>
      <c r="K499" s="19">
        <f t="shared" si="31"/>
        <v>60</v>
      </c>
      <c r="L499" s="19">
        <f t="shared" si="32"/>
        <v>660</v>
      </c>
      <c r="M499" s="19">
        <f t="shared" si="33"/>
        <v>0</v>
      </c>
      <c r="N499" s="109">
        <f t="shared" si="34"/>
        <v>660</v>
      </c>
      <c r="O499" s="25" t="s">
        <v>809</v>
      </c>
      <c r="P499" s="81"/>
      <c r="Q499" s="5"/>
    </row>
    <row r="500" spans="1:17" customFormat="1" ht="45" x14ac:dyDescent="0.2">
      <c r="A500" s="51">
        <v>495</v>
      </c>
      <c r="B500" s="87" t="s">
        <v>23</v>
      </c>
      <c r="C500" s="61" t="s">
        <v>369</v>
      </c>
      <c r="D500" s="53" t="s">
        <v>370</v>
      </c>
      <c r="E500" s="53" t="s">
        <v>393</v>
      </c>
      <c r="F500" s="24" t="s">
        <v>793</v>
      </c>
      <c r="G500" s="54" t="s">
        <v>394</v>
      </c>
      <c r="H500" s="17">
        <v>13</v>
      </c>
      <c r="I500" s="18">
        <v>60</v>
      </c>
      <c r="J500" s="18">
        <v>0</v>
      </c>
      <c r="K500" s="19">
        <f t="shared" si="31"/>
        <v>60</v>
      </c>
      <c r="L500" s="19">
        <f t="shared" si="32"/>
        <v>780</v>
      </c>
      <c r="M500" s="19">
        <f t="shared" si="33"/>
        <v>0</v>
      </c>
      <c r="N500" s="109">
        <f t="shared" si="34"/>
        <v>780</v>
      </c>
      <c r="O500" s="25" t="s">
        <v>809</v>
      </c>
      <c r="P500" s="81"/>
      <c r="Q500" s="5"/>
    </row>
    <row r="501" spans="1:17" customFormat="1" ht="45" x14ac:dyDescent="0.2">
      <c r="A501" s="51">
        <v>496</v>
      </c>
      <c r="B501" s="87" t="s">
        <v>23</v>
      </c>
      <c r="C501" s="61" t="s">
        <v>369</v>
      </c>
      <c r="D501" s="53" t="s">
        <v>370</v>
      </c>
      <c r="E501" s="53" t="s">
        <v>393</v>
      </c>
      <c r="F501" s="24" t="s">
        <v>794</v>
      </c>
      <c r="G501" s="54" t="s">
        <v>394</v>
      </c>
      <c r="H501" s="17">
        <v>26</v>
      </c>
      <c r="I501" s="18">
        <v>60</v>
      </c>
      <c r="J501" s="18">
        <v>0</v>
      </c>
      <c r="K501" s="19">
        <f t="shared" si="31"/>
        <v>60</v>
      </c>
      <c r="L501" s="19">
        <f t="shared" si="32"/>
        <v>1560</v>
      </c>
      <c r="M501" s="19">
        <f t="shared" si="33"/>
        <v>0</v>
      </c>
      <c r="N501" s="109">
        <f t="shared" si="34"/>
        <v>1560</v>
      </c>
      <c r="O501" s="25" t="s">
        <v>809</v>
      </c>
      <c r="P501" s="81"/>
      <c r="Q501" s="5"/>
    </row>
    <row r="502" spans="1:17" ht="45" x14ac:dyDescent="0.2">
      <c r="A502" s="51">
        <v>497</v>
      </c>
      <c r="B502" s="87" t="s">
        <v>23</v>
      </c>
      <c r="C502" s="61" t="s">
        <v>369</v>
      </c>
      <c r="D502" s="53" t="s">
        <v>370</v>
      </c>
      <c r="E502" s="53" t="s">
        <v>393</v>
      </c>
      <c r="F502" s="24" t="s">
        <v>795</v>
      </c>
      <c r="G502" s="54" t="s">
        <v>394</v>
      </c>
      <c r="H502" s="17">
        <v>4</v>
      </c>
      <c r="I502" s="18">
        <v>60</v>
      </c>
      <c r="J502" s="18">
        <v>0</v>
      </c>
      <c r="K502" s="19">
        <f t="shared" si="31"/>
        <v>60</v>
      </c>
      <c r="L502" s="19">
        <f t="shared" si="32"/>
        <v>240</v>
      </c>
      <c r="M502" s="19">
        <f t="shared" si="33"/>
        <v>0</v>
      </c>
      <c r="N502" s="109">
        <f t="shared" si="34"/>
        <v>240</v>
      </c>
      <c r="O502" s="25" t="s">
        <v>809</v>
      </c>
      <c r="P502" s="81"/>
    </row>
    <row r="503" spans="1:17" ht="45" x14ac:dyDescent="0.2">
      <c r="A503" s="51">
        <v>498</v>
      </c>
      <c r="B503" s="87" t="s">
        <v>23</v>
      </c>
      <c r="C503" s="61" t="s">
        <v>369</v>
      </c>
      <c r="D503" s="53" t="s">
        <v>370</v>
      </c>
      <c r="E503" s="53" t="s">
        <v>393</v>
      </c>
      <c r="F503" s="24" t="s">
        <v>796</v>
      </c>
      <c r="G503" s="54" t="s">
        <v>56</v>
      </c>
      <c r="H503" s="17">
        <v>2</v>
      </c>
      <c r="I503" s="18">
        <v>1320</v>
      </c>
      <c r="J503" s="18">
        <v>0</v>
      </c>
      <c r="K503" s="19">
        <f t="shared" si="31"/>
        <v>1320</v>
      </c>
      <c r="L503" s="19">
        <f t="shared" si="32"/>
        <v>2640</v>
      </c>
      <c r="M503" s="19">
        <f t="shared" si="33"/>
        <v>0</v>
      </c>
      <c r="N503" s="109">
        <f t="shared" si="34"/>
        <v>2640</v>
      </c>
      <c r="O503" s="25" t="s">
        <v>810</v>
      </c>
      <c r="P503" s="81"/>
    </row>
    <row r="504" spans="1:17" ht="45" x14ac:dyDescent="0.2">
      <c r="A504" s="51">
        <v>499</v>
      </c>
      <c r="B504" s="87" t="s">
        <v>23</v>
      </c>
      <c r="C504" s="61" t="s">
        <v>369</v>
      </c>
      <c r="D504" s="53" t="s">
        <v>370</v>
      </c>
      <c r="E504" s="53" t="s">
        <v>393</v>
      </c>
      <c r="F504" s="24" t="s">
        <v>797</v>
      </c>
      <c r="G504" s="54" t="s">
        <v>56</v>
      </c>
      <c r="H504" s="17">
        <v>10</v>
      </c>
      <c r="I504" s="18">
        <v>360</v>
      </c>
      <c r="J504" s="18">
        <v>0</v>
      </c>
      <c r="K504" s="19">
        <f t="shared" si="31"/>
        <v>360</v>
      </c>
      <c r="L504" s="19">
        <f t="shared" si="32"/>
        <v>3600</v>
      </c>
      <c r="M504" s="19">
        <f t="shared" si="33"/>
        <v>0</v>
      </c>
      <c r="N504" s="109">
        <f t="shared" si="34"/>
        <v>3600</v>
      </c>
      <c r="O504" s="25" t="s">
        <v>810</v>
      </c>
      <c r="P504" s="81"/>
    </row>
    <row r="505" spans="1:17" s="3" customFormat="1" ht="45" x14ac:dyDescent="0.2">
      <c r="A505" s="51">
        <v>500</v>
      </c>
      <c r="B505" s="87" t="s">
        <v>23</v>
      </c>
      <c r="C505" s="61" t="s">
        <v>369</v>
      </c>
      <c r="D505" s="53" t="s">
        <v>370</v>
      </c>
      <c r="E505" s="53" t="s">
        <v>393</v>
      </c>
      <c r="F505" s="24" t="s">
        <v>807</v>
      </c>
      <c r="G505" s="54" t="s">
        <v>55</v>
      </c>
      <c r="H505" s="17">
        <v>1954</v>
      </c>
      <c r="I505" s="18"/>
      <c r="J505" s="18">
        <v>0</v>
      </c>
      <c r="K505" s="19">
        <f t="shared" si="31"/>
        <v>0</v>
      </c>
      <c r="L505" s="19">
        <f t="shared" si="32"/>
        <v>0</v>
      </c>
      <c r="M505" s="19">
        <f t="shared" si="33"/>
        <v>0</v>
      </c>
      <c r="N505" s="109">
        <f t="shared" si="34"/>
        <v>0</v>
      </c>
      <c r="O505" s="25" t="s">
        <v>813</v>
      </c>
      <c r="P505" s="81"/>
      <c r="Q505" s="5"/>
    </row>
    <row r="506" spans="1:17" customFormat="1" ht="45" x14ac:dyDescent="0.2">
      <c r="A506" s="51">
        <v>501</v>
      </c>
      <c r="B506" s="87" t="s">
        <v>23</v>
      </c>
      <c r="C506" s="61" t="s">
        <v>369</v>
      </c>
      <c r="D506" s="53" t="s">
        <v>370</v>
      </c>
      <c r="E506" s="53" t="s">
        <v>393</v>
      </c>
      <c r="F506" s="24" t="s">
        <v>798</v>
      </c>
      <c r="G506" s="54" t="s">
        <v>56</v>
      </c>
      <c r="H506" s="17">
        <v>8</v>
      </c>
      <c r="I506" s="18">
        <v>24</v>
      </c>
      <c r="J506" s="18">
        <v>0</v>
      </c>
      <c r="K506" s="19">
        <f t="shared" si="31"/>
        <v>24</v>
      </c>
      <c r="L506" s="19">
        <f t="shared" si="32"/>
        <v>192</v>
      </c>
      <c r="M506" s="19">
        <f t="shared" si="33"/>
        <v>0</v>
      </c>
      <c r="N506" s="109">
        <f t="shared" si="34"/>
        <v>192</v>
      </c>
      <c r="O506" s="25" t="s">
        <v>811</v>
      </c>
      <c r="P506" s="81"/>
      <c r="Q506" s="5"/>
    </row>
    <row r="507" spans="1:17" customFormat="1" ht="45" x14ac:dyDescent="0.2">
      <c r="A507" s="51">
        <v>502</v>
      </c>
      <c r="B507" s="87" t="s">
        <v>23</v>
      </c>
      <c r="C507" s="61" t="s">
        <v>369</v>
      </c>
      <c r="D507" s="53" t="s">
        <v>370</v>
      </c>
      <c r="E507" s="53" t="s">
        <v>393</v>
      </c>
      <c r="F507" s="24" t="s">
        <v>799</v>
      </c>
      <c r="G507" s="54" t="s">
        <v>56</v>
      </c>
      <c r="H507" s="17">
        <v>5</v>
      </c>
      <c r="I507" s="18">
        <v>60</v>
      </c>
      <c r="J507" s="18">
        <v>0</v>
      </c>
      <c r="K507" s="19">
        <f t="shared" si="31"/>
        <v>60</v>
      </c>
      <c r="L507" s="19">
        <f t="shared" si="32"/>
        <v>300</v>
      </c>
      <c r="M507" s="19">
        <f t="shared" si="33"/>
        <v>0</v>
      </c>
      <c r="N507" s="109">
        <f t="shared" si="34"/>
        <v>300</v>
      </c>
      <c r="O507" s="25" t="s">
        <v>811</v>
      </c>
      <c r="P507" s="81"/>
      <c r="Q507" s="5"/>
    </row>
    <row r="508" spans="1:17" customFormat="1" ht="45" x14ac:dyDescent="0.2">
      <c r="A508" s="51">
        <v>503</v>
      </c>
      <c r="B508" s="87" t="s">
        <v>23</v>
      </c>
      <c r="C508" s="61" t="s">
        <v>369</v>
      </c>
      <c r="D508" s="53" t="s">
        <v>370</v>
      </c>
      <c r="E508" s="53" t="s">
        <v>393</v>
      </c>
      <c r="F508" s="24" t="s">
        <v>800</v>
      </c>
      <c r="G508" s="54" t="s">
        <v>56</v>
      </c>
      <c r="H508" s="17">
        <v>70</v>
      </c>
      <c r="I508" s="18">
        <v>96</v>
      </c>
      <c r="J508" s="18">
        <v>0</v>
      </c>
      <c r="K508" s="19">
        <f t="shared" si="31"/>
        <v>96</v>
      </c>
      <c r="L508" s="19">
        <f t="shared" si="32"/>
        <v>6720</v>
      </c>
      <c r="M508" s="19">
        <f t="shared" si="33"/>
        <v>0</v>
      </c>
      <c r="N508" s="109">
        <f t="shared" si="34"/>
        <v>6720</v>
      </c>
      <c r="O508" s="25" t="s">
        <v>811</v>
      </c>
      <c r="P508" s="81"/>
      <c r="Q508" s="5"/>
    </row>
    <row r="509" spans="1:17" customFormat="1" ht="151.15" customHeight="1" x14ac:dyDescent="0.2">
      <c r="A509" s="51">
        <v>504</v>
      </c>
      <c r="B509" s="87" t="s">
        <v>23</v>
      </c>
      <c r="C509" s="61" t="s">
        <v>369</v>
      </c>
      <c r="D509" s="53" t="s">
        <v>370</v>
      </c>
      <c r="E509" s="53" t="s">
        <v>393</v>
      </c>
      <c r="F509" s="24" t="s">
        <v>801</v>
      </c>
      <c r="G509" s="54" t="s">
        <v>56</v>
      </c>
      <c r="H509" s="17">
        <v>50</v>
      </c>
      <c r="I509" s="18">
        <v>12</v>
      </c>
      <c r="J509" s="18">
        <v>0</v>
      </c>
      <c r="K509" s="19">
        <f t="shared" si="31"/>
        <v>12</v>
      </c>
      <c r="L509" s="19">
        <f t="shared" si="32"/>
        <v>600</v>
      </c>
      <c r="M509" s="19">
        <f t="shared" si="33"/>
        <v>0</v>
      </c>
      <c r="N509" s="109">
        <f t="shared" si="34"/>
        <v>600</v>
      </c>
      <c r="O509" s="25" t="s">
        <v>811</v>
      </c>
      <c r="P509" s="81"/>
      <c r="Q509" s="5"/>
    </row>
    <row r="510" spans="1:17" customFormat="1" ht="45" x14ac:dyDescent="0.2">
      <c r="A510" s="51">
        <v>505</v>
      </c>
      <c r="B510" s="87" t="s">
        <v>23</v>
      </c>
      <c r="C510" s="61" t="s">
        <v>369</v>
      </c>
      <c r="D510" s="53" t="s">
        <v>370</v>
      </c>
      <c r="E510" s="53" t="s">
        <v>393</v>
      </c>
      <c r="F510" s="24" t="s">
        <v>802</v>
      </c>
      <c r="G510" s="54" t="s">
        <v>56</v>
      </c>
      <c r="H510" s="17">
        <v>20</v>
      </c>
      <c r="I510" s="18">
        <v>18</v>
      </c>
      <c r="J510" s="18">
        <v>0</v>
      </c>
      <c r="K510" s="19">
        <f t="shared" ref="K510:K567" si="35">I510+J510</f>
        <v>18</v>
      </c>
      <c r="L510" s="19">
        <f t="shared" ref="L510:L567" si="36">H510*I510</f>
        <v>360</v>
      </c>
      <c r="M510" s="19">
        <f t="shared" ref="M510:M567" si="37">H510*J510</f>
        <v>0</v>
      </c>
      <c r="N510" s="109">
        <f t="shared" ref="N510:N567" si="38">H510*K510</f>
        <v>360</v>
      </c>
      <c r="O510" s="25" t="s">
        <v>811</v>
      </c>
      <c r="P510" s="81"/>
      <c r="Q510" s="3"/>
    </row>
    <row r="511" spans="1:17" customFormat="1" ht="45" x14ac:dyDescent="0.2">
      <c r="A511" s="51">
        <v>506</v>
      </c>
      <c r="B511" s="87" t="s">
        <v>23</v>
      </c>
      <c r="C511" s="61" t="s">
        <v>369</v>
      </c>
      <c r="D511" s="53" t="s">
        <v>370</v>
      </c>
      <c r="E511" s="53" t="s">
        <v>393</v>
      </c>
      <c r="F511" s="24" t="s">
        <v>803</v>
      </c>
      <c r="G511" s="54" t="s">
        <v>56</v>
      </c>
      <c r="H511" s="17">
        <v>30</v>
      </c>
      <c r="I511" s="18">
        <v>42</v>
      </c>
      <c r="J511" s="18">
        <v>0</v>
      </c>
      <c r="K511" s="19">
        <f t="shared" si="35"/>
        <v>42</v>
      </c>
      <c r="L511" s="19">
        <f t="shared" si="36"/>
        <v>1260</v>
      </c>
      <c r="M511" s="19">
        <f t="shared" si="37"/>
        <v>0</v>
      </c>
      <c r="N511" s="109">
        <f t="shared" si="38"/>
        <v>1260</v>
      </c>
      <c r="O511" s="25" t="s">
        <v>812</v>
      </c>
      <c r="P511" s="81"/>
      <c r="Q511" s="5"/>
    </row>
    <row r="512" spans="1:17" customFormat="1" ht="45" x14ac:dyDescent="0.2">
      <c r="A512" s="51">
        <v>507</v>
      </c>
      <c r="B512" s="87" t="s">
        <v>23</v>
      </c>
      <c r="C512" s="61" t="s">
        <v>369</v>
      </c>
      <c r="D512" s="53" t="s">
        <v>370</v>
      </c>
      <c r="E512" s="53" t="s">
        <v>393</v>
      </c>
      <c r="F512" s="24" t="s">
        <v>804</v>
      </c>
      <c r="G512" s="54" t="s">
        <v>56</v>
      </c>
      <c r="H512" s="17">
        <v>170</v>
      </c>
      <c r="I512" s="18">
        <v>42</v>
      </c>
      <c r="J512" s="18">
        <v>0</v>
      </c>
      <c r="K512" s="19">
        <f t="shared" si="35"/>
        <v>42</v>
      </c>
      <c r="L512" s="19">
        <f t="shared" si="36"/>
        <v>7140</v>
      </c>
      <c r="M512" s="19">
        <f t="shared" si="37"/>
        <v>0</v>
      </c>
      <c r="N512" s="109">
        <f t="shared" si="38"/>
        <v>7140</v>
      </c>
      <c r="O512" s="25" t="s">
        <v>812</v>
      </c>
      <c r="P512" s="81"/>
      <c r="Q512" s="5"/>
    </row>
    <row r="513" spans="1:17" customFormat="1" ht="40.9" customHeight="1" x14ac:dyDescent="0.2">
      <c r="A513" s="51">
        <v>508</v>
      </c>
      <c r="B513" s="87" t="s">
        <v>23</v>
      </c>
      <c r="C513" s="61" t="s">
        <v>369</v>
      </c>
      <c r="D513" s="53" t="s">
        <v>370</v>
      </c>
      <c r="E513" s="53" t="s">
        <v>393</v>
      </c>
      <c r="F513" s="24" t="s">
        <v>805</v>
      </c>
      <c r="G513" s="54" t="s">
        <v>56</v>
      </c>
      <c r="H513" s="17">
        <v>620</v>
      </c>
      <c r="I513" s="18">
        <v>84</v>
      </c>
      <c r="J513" s="18">
        <v>0</v>
      </c>
      <c r="K513" s="19">
        <f t="shared" si="35"/>
        <v>84</v>
      </c>
      <c r="L513" s="19">
        <f t="shared" si="36"/>
        <v>52080</v>
      </c>
      <c r="M513" s="19">
        <f t="shared" si="37"/>
        <v>0</v>
      </c>
      <c r="N513" s="109">
        <f t="shared" si="38"/>
        <v>52080</v>
      </c>
      <c r="O513" s="25" t="s">
        <v>812</v>
      </c>
      <c r="P513" s="81"/>
      <c r="Q513" s="5"/>
    </row>
    <row r="514" spans="1:17" customFormat="1" ht="45" x14ac:dyDescent="0.2">
      <c r="A514" s="51">
        <v>509</v>
      </c>
      <c r="B514" s="87" t="s">
        <v>23</v>
      </c>
      <c r="C514" s="61" t="s">
        <v>369</v>
      </c>
      <c r="D514" s="53" t="s">
        <v>370</v>
      </c>
      <c r="E514" s="53" t="s">
        <v>393</v>
      </c>
      <c r="F514" s="24" t="s">
        <v>806</v>
      </c>
      <c r="G514" s="54" t="s">
        <v>56</v>
      </c>
      <c r="H514" s="17">
        <v>290</v>
      </c>
      <c r="I514" s="18">
        <v>54</v>
      </c>
      <c r="J514" s="18">
        <v>0</v>
      </c>
      <c r="K514" s="19">
        <f t="shared" si="35"/>
        <v>54</v>
      </c>
      <c r="L514" s="19">
        <f t="shared" si="36"/>
        <v>15660</v>
      </c>
      <c r="M514" s="19">
        <f t="shared" si="37"/>
        <v>0</v>
      </c>
      <c r="N514" s="109">
        <f t="shared" si="38"/>
        <v>15660</v>
      </c>
      <c r="O514" s="25" t="s">
        <v>812</v>
      </c>
      <c r="P514" s="81"/>
      <c r="Q514" s="5"/>
    </row>
    <row r="515" spans="1:17" customFormat="1" ht="60" x14ac:dyDescent="0.2">
      <c r="A515" s="51">
        <v>510</v>
      </c>
      <c r="B515" s="87" t="s">
        <v>23</v>
      </c>
      <c r="C515" s="61" t="s">
        <v>369</v>
      </c>
      <c r="D515" s="53" t="s">
        <v>370</v>
      </c>
      <c r="E515" s="53" t="s">
        <v>393</v>
      </c>
      <c r="F515" s="24" t="s">
        <v>808</v>
      </c>
      <c r="G515" s="54" t="s">
        <v>27</v>
      </c>
      <c r="H515" s="17">
        <v>3</v>
      </c>
      <c r="I515" s="18">
        <v>0</v>
      </c>
      <c r="J515" s="18">
        <v>0</v>
      </c>
      <c r="K515" s="19">
        <f t="shared" si="35"/>
        <v>0</v>
      </c>
      <c r="L515" s="19">
        <f t="shared" si="36"/>
        <v>0</v>
      </c>
      <c r="M515" s="19">
        <f t="shared" si="37"/>
        <v>0</v>
      </c>
      <c r="N515" s="109">
        <f t="shared" si="38"/>
        <v>0</v>
      </c>
      <c r="O515" s="25" t="s">
        <v>814</v>
      </c>
      <c r="P515" s="81"/>
      <c r="Q515" s="5"/>
    </row>
    <row r="516" spans="1:17" customFormat="1" ht="190.9" customHeight="1" x14ac:dyDescent="0.2">
      <c r="A516" s="51">
        <v>511</v>
      </c>
      <c r="B516" s="87" t="s">
        <v>23</v>
      </c>
      <c r="C516" s="61" t="s">
        <v>369</v>
      </c>
      <c r="D516" s="53" t="s">
        <v>370</v>
      </c>
      <c r="E516" s="53" t="s">
        <v>395</v>
      </c>
      <c r="F516" s="24" t="s">
        <v>984</v>
      </c>
      <c r="G516" s="54" t="s">
        <v>56</v>
      </c>
      <c r="H516" s="17">
        <v>1</v>
      </c>
      <c r="I516" s="18">
        <v>143348.44</v>
      </c>
      <c r="J516" s="18">
        <v>86452.03</v>
      </c>
      <c r="K516" s="19">
        <f t="shared" si="35"/>
        <v>229800.47</v>
      </c>
      <c r="L516" s="19">
        <f t="shared" si="36"/>
        <v>143348.44</v>
      </c>
      <c r="M516" s="19">
        <f t="shared" si="37"/>
        <v>86452.03</v>
      </c>
      <c r="N516" s="109">
        <f t="shared" si="38"/>
        <v>229800.47</v>
      </c>
      <c r="O516" s="21" t="s">
        <v>550</v>
      </c>
      <c r="P516" s="81"/>
      <c r="Q516" s="5"/>
    </row>
    <row r="517" spans="1:17" customFormat="1" ht="142.9" customHeight="1" x14ac:dyDescent="0.2">
      <c r="A517" s="51">
        <v>512</v>
      </c>
      <c r="B517" s="87" t="s">
        <v>23</v>
      </c>
      <c r="C517" s="61" t="s">
        <v>369</v>
      </c>
      <c r="D517" s="53" t="s">
        <v>370</v>
      </c>
      <c r="E517" s="53" t="s">
        <v>395</v>
      </c>
      <c r="F517" s="24" t="s">
        <v>396</v>
      </c>
      <c r="G517" s="54" t="s">
        <v>55</v>
      </c>
      <c r="H517" s="17">
        <v>164.16</v>
      </c>
      <c r="I517" s="18">
        <v>105.68</v>
      </c>
      <c r="J517" s="18">
        <v>69.47</v>
      </c>
      <c r="K517" s="19">
        <f t="shared" si="35"/>
        <v>175.15</v>
      </c>
      <c r="L517" s="19">
        <f t="shared" si="36"/>
        <v>17348.428800000002</v>
      </c>
      <c r="M517" s="19">
        <f t="shared" si="37"/>
        <v>11404.1952</v>
      </c>
      <c r="N517" s="109">
        <f t="shared" si="38"/>
        <v>28752.624</v>
      </c>
      <c r="O517" s="21" t="s">
        <v>623</v>
      </c>
      <c r="P517" s="81"/>
      <c r="Q517" s="5"/>
    </row>
    <row r="518" spans="1:17" customFormat="1" ht="53.65" customHeight="1" x14ac:dyDescent="0.2">
      <c r="A518" s="51">
        <v>513</v>
      </c>
      <c r="B518" s="87" t="s">
        <v>23</v>
      </c>
      <c r="C518" s="61" t="s">
        <v>369</v>
      </c>
      <c r="D518" s="53" t="s">
        <v>370</v>
      </c>
      <c r="E518" s="53" t="s">
        <v>183</v>
      </c>
      <c r="F518" s="24" t="s">
        <v>397</v>
      </c>
      <c r="G518" s="54" t="s">
        <v>55</v>
      </c>
      <c r="H518" s="17">
        <v>70.44</v>
      </c>
      <c r="I518" s="18">
        <v>842.29599659284497</v>
      </c>
      <c r="J518" s="18">
        <v>318.90303804656446</v>
      </c>
      <c r="K518" s="19">
        <f t="shared" si="35"/>
        <v>1161.1990346394095</v>
      </c>
      <c r="L518" s="19">
        <f t="shared" si="36"/>
        <v>59331.329999999994</v>
      </c>
      <c r="M518" s="19">
        <f t="shared" si="37"/>
        <v>22463.53</v>
      </c>
      <c r="N518" s="109">
        <f t="shared" si="38"/>
        <v>81794.86</v>
      </c>
      <c r="O518" s="94" t="s">
        <v>924</v>
      </c>
      <c r="P518" s="81"/>
      <c r="Q518" s="5"/>
    </row>
    <row r="519" spans="1:17" customFormat="1" ht="45" x14ac:dyDescent="0.2">
      <c r="A519" s="51">
        <v>514</v>
      </c>
      <c r="B519" s="87" t="s">
        <v>23</v>
      </c>
      <c r="C519" s="61" t="s">
        <v>369</v>
      </c>
      <c r="D519" s="53" t="s">
        <v>370</v>
      </c>
      <c r="E519" s="53" t="s">
        <v>183</v>
      </c>
      <c r="F519" s="24" t="s">
        <v>398</v>
      </c>
      <c r="G519" s="54" t="s">
        <v>55</v>
      </c>
      <c r="H519" s="17">
        <v>7.94</v>
      </c>
      <c r="I519" s="18">
        <v>168.46</v>
      </c>
      <c r="J519" s="18">
        <v>63.78</v>
      </c>
      <c r="K519" s="19">
        <f t="shared" si="35"/>
        <v>232.24</v>
      </c>
      <c r="L519" s="19">
        <f t="shared" si="36"/>
        <v>1337.5724</v>
      </c>
      <c r="M519" s="19">
        <f t="shared" si="37"/>
        <v>506.41320000000002</v>
      </c>
      <c r="N519" s="109">
        <f t="shared" si="38"/>
        <v>1843.9856000000002</v>
      </c>
      <c r="O519" s="94" t="s">
        <v>924</v>
      </c>
      <c r="P519" s="81"/>
      <c r="Q519" s="5"/>
    </row>
    <row r="520" spans="1:17" customFormat="1" ht="45" x14ac:dyDescent="0.2">
      <c r="A520" s="51">
        <v>515</v>
      </c>
      <c r="B520" s="87" t="s">
        <v>23</v>
      </c>
      <c r="C520" s="61" t="s">
        <v>369</v>
      </c>
      <c r="D520" s="53" t="s">
        <v>370</v>
      </c>
      <c r="E520" s="53" t="s">
        <v>183</v>
      </c>
      <c r="F520" s="24" t="s">
        <v>399</v>
      </c>
      <c r="G520" s="54" t="s">
        <v>65</v>
      </c>
      <c r="H520" s="17">
        <v>22.5</v>
      </c>
      <c r="I520" s="18">
        <v>12.15</v>
      </c>
      <c r="J520" s="18">
        <v>62.57</v>
      </c>
      <c r="K520" s="19">
        <f t="shared" si="35"/>
        <v>74.72</v>
      </c>
      <c r="L520" s="19">
        <f t="shared" si="36"/>
        <v>273.375</v>
      </c>
      <c r="M520" s="19">
        <f t="shared" si="37"/>
        <v>1407.825</v>
      </c>
      <c r="N520" s="109">
        <f t="shared" si="38"/>
        <v>1681.2</v>
      </c>
      <c r="O520" s="26" t="s">
        <v>400</v>
      </c>
      <c r="P520" s="81"/>
      <c r="Q520" s="5"/>
    </row>
    <row r="521" spans="1:17" customFormat="1" ht="45" x14ac:dyDescent="0.2">
      <c r="A521" s="51">
        <v>516</v>
      </c>
      <c r="B521" s="87" t="s">
        <v>23</v>
      </c>
      <c r="C521" s="61" t="s">
        <v>369</v>
      </c>
      <c r="D521" s="53" t="s">
        <v>370</v>
      </c>
      <c r="E521" s="53" t="s">
        <v>183</v>
      </c>
      <c r="F521" s="24" t="s">
        <v>401</v>
      </c>
      <c r="G521" s="54" t="s">
        <v>56</v>
      </c>
      <c r="H521" s="17">
        <v>30</v>
      </c>
      <c r="I521" s="18">
        <v>13</v>
      </c>
      <c r="J521" s="18">
        <v>62.57</v>
      </c>
      <c r="K521" s="19">
        <f t="shared" si="35"/>
        <v>75.569999999999993</v>
      </c>
      <c r="L521" s="19">
        <f t="shared" si="36"/>
        <v>390</v>
      </c>
      <c r="M521" s="19">
        <f t="shared" si="37"/>
        <v>1877.1</v>
      </c>
      <c r="N521" s="109">
        <f t="shared" si="38"/>
        <v>2267.1</v>
      </c>
      <c r="O521" s="26" t="s">
        <v>402</v>
      </c>
      <c r="P521" s="81"/>
      <c r="Q521" s="5"/>
    </row>
    <row r="522" spans="1:17" customFormat="1" ht="30" x14ac:dyDescent="0.2">
      <c r="A522" s="51">
        <v>517</v>
      </c>
      <c r="B522" s="87" t="s">
        <v>23</v>
      </c>
      <c r="C522" s="61" t="s">
        <v>369</v>
      </c>
      <c r="D522" s="53" t="s">
        <v>370</v>
      </c>
      <c r="E522" s="53" t="s">
        <v>183</v>
      </c>
      <c r="F522" s="24" t="s">
        <v>403</v>
      </c>
      <c r="G522" s="54" t="s">
        <v>55</v>
      </c>
      <c r="H522" s="17">
        <v>5.67</v>
      </c>
      <c r="I522" s="18">
        <v>237.98</v>
      </c>
      <c r="J522" s="18">
        <v>63.78</v>
      </c>
      <c r="K522" s="19">
        <f t="shared" si="35"/>
        <v>301.76</v>
      </c>
      <c r="L522" s="19">
        <f t="shared" si="36"/>
        <v>1349.3465999999999</v>
      </c>
      <c r="M522" s="19">
        <f t="shared" si="37"/>
        <v>361.63260000000002</v>
      </c>
      <c r="N522" s="109">
        <f t="shared" si="38"/>
        <v>1710.9792</v>
      </c>
      <c r="O522" s="21" t="s">
        <v>912</v>
      </c>
      <c r="P522" s="81"/>
      <c r="Q522" s="5"/>
    </row>
    <row r="523" spans="1:17" customFormat="1" ht="30" x14ac:dyDescent="0.2">
      <c r="A523" s="51">
        <v>518</v>
      </c>
      <c r="B523" s="87" t="s">
        <v>23</v>
      </c>
      <c r="C523" s="61" t="s">
        <v>404</v>
      </c>
      <c r="D523" s="53" t="s">
        <v>405</v>
      </c>
      <c r="E523" s="53" t="s">
        <v>406</v>
      </c>
      <c r="F523" s="24" t="s">
        <v>407</v>
      </c>
      <c r="G523" s="54" t="s">
        <v>50</v>
      </c>
      <c r="H523" s="17">
        <v>40</v>
      </c>
      <c r="I523" s="18">
        <v>123.5</v>
      </c>
      <c r="J523" s="18">
        <v>95.31</v>
      </c>
      <c r="K523" s="19">
        <f t="shared" si="35"/>
        <v>218.81</v>
      </c>
      <c r="L523" s="19">
        <f t="shared" si="36"/>
        <v>4940</v>
      </c>
      <c r="M523" s="19">
        <f t="shared" si="37"/>
        <v>3812.4</v>
      </c>
      <c r="N523" s="109">
        <f t="shared" si="38"/>
        <v>8752.4</v>
      </c>
      <c r="O523" s="21"/>
      <c r="P523" s="81"/>
      <c r="Q523" s="5"/>
    </row>
    <row r="524" spans="1:17" customFormat="1" ht="30" x14ac:dyDescent="0.2">
      <c r="A524" s="51">
        <v>519</v>
      </c>
      <c r="B524" s="87" t="s">
        <v>23</v>
      </c>
      <c r="C524" s="61" t="s">
        <v>404</v>
      </c>
      <c r="D524" s="53" t="s">
        <v>405</v>
      </c>
      <c r="E524" s="53" t="s">
        <v>406</v>
      </c>
      <c r="F524" s="24" t="s">
        <v>646</v>
      </c>
      <c r="G524" s="54" t="s">
        <v>55</v>
      </c>
      <c r="H524" s="17">
        <v>446.71</v>
      </c>
      <c r="I524" s="18">
        <v>2.6</v>
      </c>
      <c r="J524" s="18">
        <v>10.34</v>
      </c>
      <c r="K524" s="19">
        <f t="shared" si="35"/>
        <v>12.94</v>
      </c>
      <c r="L524" s="19">
        <f t="shared" si="36"/>
        <v>1161.4459999999999</v>
      </c>
      <c r="M524" s="19">
        <f t="shared" si="37"/>
        <v>4618.9813999999997</v>
      </c>
      <c r="N524" s="109">
        <f t="shared" si="38"/>
        <v>5780.4273999999996</v>
      </c>
      <c r="O524" s="21"/>
      <c r="P524" s="81"/>
      <c r="Q524" s="5"/>
    </row>
    <row r="525" spans="1:17" customFormat="1" ht="30" x14ac:dyDescent="0.2">
      <c r="A525" s="51">
        <v>520</v>
      </c>
      <c r="B525" s="87" t="s">
        <v>23</v>
      </c>
      <c r="C525" s="52" t="s">
        <v>620</v>
      </c>
      <c r="D525" s="53" t="s">
        <v>408</v>
      </c>
      <c r="E525" s="53" t="s">
        <v>391</v>
      </c>
      <c r="F525" s="24" t="s">
        <v>412</v>
      </c>
      <c r="G525" s="54" t="s">
        <v>147</v>
      </c>
      <c r="H525" s="17">
        <v>2</v>
      </c>
      <c r="I525" s="18">
        <v>32760</v>
      </c>
      <c r="J525" s="18">
        <v>0</v>
      </c>
      <c r="K525" s="19">
        <f t="shared" si="35"/>
        <v>32760</v>
      </c>
      <c r="L525" s="19">
        <f t="shared" si="36"/>
        <v>65520</v>
      </c>
      <c r="M525" s="19">
        <f t="shared" si="37"/>
        <v>0</v>
      </c>
      <c r="N525" s="109">
        <f t="shared" si="38"/>
        <v>65520</v>
      </c>
      <c r="O525" s="23"/>
      <c r="P525" s="81"/>
      <c r="Q525" s="5"/>
    </row>
    <row r="526" spans="1:17" customFormat="1" ht="30" x14ac:dyDescent="0.2">
      <c r="A526" s="51">
        <v>521</v>
      </c>
      <c r="B526" s="87" t="s">
        <v>23</v>
      </c>
      <c r="C526" s="52" t="s">
        <v>620</v>
      </c>
      <c r="D526" s="53" t="s">
        <v>408</v>
      </c>
      <c r="E526" s="53" t="s">
        <v>391</v>
      </c>
      <c r="F526" s="24" t="s">
        <v>413</v>
      </c>
      <c r="G526" s="54" t="s">
        <v>147</v>
      </c>
      <c r="H526" s="17">
        <v>1</v>
      </c>
      <c r="I526" s="18">
        <v>15600</v>
      </c>
      <c r="J526" s="18">
        <v>0</v>
      </c>
      <c r="K526" s="19">
        <f t="shared" si="35"/>
        <v>15600</v>
      </c>
      <c r="L526" s="19">
        <f t="shared" si="36"/>
        <v>15600</v>
      </c>
      <c r="M526" s="19">
        <f t="shared" si="37"/>
        <v>0</v>
      </c>
      <c r="N526" s="109">
        <f t="shared" si="38"/>
        <v>15600</v>
      </c>
      <c r="O526" s="23"/>
      <c r="P526" s="81"/>
      <c r="Q526" s="5"/>
    </row>
    <row r="527" spans="1:17" customFormat="1" ht="45" x14ac:dyDescent="0.2">
      <c r="A527" s="51">
        <v>522</v>
      </c>
      <c r="B527" s="87" t="s">
        <v>23</v>
      </c>
      <c r="C527" s="52" t="s">
        <v>620</v>
      </c>
      <c r="D527" s="53" t="s">
        <v>408</v>
      </c>
      <c r="E527" s="53" t="s">
        <v>391</v>
      </c>
      <c r="F527" s="24" t="s">
        <v>585</v>
      </c>
      <c r="G527" s="54" t="s">
        <v>147</v>
      </c>
      <c r="H527" s="17">
        <v>8</v>
      </c>
      <c r="I527" s="18">
        <v>975</v>
      </c>
      <c r="J527" s="18">
        <v>0</v>
      </c>
      <c r="K527" s="19">
        <f t="shared" si="35"/>
        <v>975</v>
      </c>
      <c r="L527" s="19">
        <f t="shared" si="36"/>
        <v>7800</v>
      </c>
      <c r="M527" s="19">
        <f t="shared" si="37"/>
        <v>0</v>
      </c>
      <c r="N527" s="109">
        <f t="shared" si="38"/>
        <v>7800</v>
      </c>
      <c r="O527" s="23"/>
      <c r="P527" s="81"/>
      <c r="Q527" s="5"/>
    </row>
    <row r="528" spans="1:17" customFormat="1" ht="135" x14ac:dyDescent="0.2">
      <c r="A528" s="51">
        <v>523</v>
      </c>
      <c r="B528" s="88" t="s">
        <v>374</v>
      </c>
      <c r="C528" s="52" t="s">
        <v>620</v>
      </c>
      <c r="D528" s="53" t="s">
        <v>408</v>
      </c>
      <c r="E528" s="53" t="s">
        <v>409</v>
      </c>
      <c r="F528" s="24" t="s">
        <v>410</v>
      </c>
      <c r="G528" s="54" t="s">
        <v>147</v>
      </c>
      <c r="H528" s="17">
        <v>1</v>
      </c>
      <c r="I528" s="18"/>
      <c r="J528" s="18"/>
      <c r="K528" s="19">
        <f t="shared" si="35"/>
        <v>0</v>
      </c>
      <c r="L528" s="19">
        <f t="shared" si="36"/>
        <v>0</v>
      </c>
      <c r="M528" s="19">
        <f t="shared" si="37"/>
        <v>0</v>
      </c>
      <c r="N528" s="109">
        <f t="shared" si="38"/>
        <v>0</v>
      </c>
      <c r="O528" s="20" t="s">
        <v>377</v>
      </c>
      <c r="P528" s="81"/>
      <c r="Q528" s="5"/>
    </row>
    <row r="529" spans="1:17" customFormat="1" ht="45" x14ac:dyDescent="0.2">
      <c r="A529" s="51">
        <v>524</v>
      </c>
      <c r="B529" s="88" t="s">
        <v>374</v>
      </c>
      <c r="C529" s="52" t="s">
        <v>620</v>
      </c>
      <c r="D529" s="53" t="s">
        <v>408</v>
      </c>
      <c r="E529" s="53" t="s">
        <v>409</v>
      </c>
      <c r="F529" s="24" t="s">
        <v>411</v>
      </c>
      <c r="G529" s="54" t="s">
        <v>65</v>
      </c>
      <c r="H529" s="17">
        <v>366</v>
      </c>
      <c r="I529" s="18"/>
      <c r="J529" s="18"/>
      <c r="K529" s="19">
        <f t="shared" si="35"/>
        <v>0</v>
      </c>
      <c r="L529" s="19">
        <f t="shared" si="36"/>
        <v>0</v>
      </c>
      <c r="M529" s="19">
        <f t="shared" si="37"/>
        <v>0</v>
      </c>
      <c r="N529" s="109">
        <f t="shared" si="38"/>
        <v>0</v>
      </c>
      <c r="O529" s="20" t="s">
        <v>377</v>
      </c>
      <c r="P529" s="81"/>
      <c r="Q529" s="5"/>
    </row>
    <row r="530" spans="1:17" customFormat="1" ht="30" x14ac:dyDescent="0.2">
      <c r="A530" s="51">
        <v>525</v>
      </c>
      <c r="B530" s="89" t="s">
        <v>414</v>
      </c>
      <c r="C530" s="52" t="s">
        <v>620</v>
      </c>
      <c r="D530" s="53" t="s">
        <v>408</v>
      </c>
      <c r="E530" s="53" t="s">
        <v>415</v>
      </c>
      <c r="F530" s="55" t="s">
        <v>561</v>
      </c>
      <c r="G530" s="54" t="s">
        <v>21</v>
      </c>
      <c r="H530" s="17">
        <v>1</v>
      </c>
      <c r="I530" s="18"/>
      <c r="J530" s="18"/>
      <c r="K530" s="19">
        <f t="shared" si="35"/>
        <v>0</v>
      </c>
      <c r="L530" s="19">
        <f t="shared" si="36"/>
        <v>0</v>
      </c>
      <c r="M530" s="19">
        <f t="shared" si="37"/>
        <v>0</v>
      </c>
      <c r="N530" s="109">
        <f t="shared" si="38"/>
        <v>0</v>
      </c>
      <c r="O530" s="20" t="s">
        <v>377</v>
      </c>
      <c r="P530" s="81"/>
      <c r="Q530" s="5"/>
    </row>
    <row r="531" spans="1:17" ht="75" x14ac:dyDescent="0.2">
      <c r="A531" s="51">
        <v>526</v>
      </c>
      <c r="B531" s="89" t="s">
        <v>414</v>
      </c>
      <c r="C531" s="52" t="s">
        <v>620</v>
      </c>
      <c r="D531" s="53" t="s">
        <v>408</v>
      </c>
      <c r="E531" s="53" t="s">
        <v>391</v>
      </c>
      <c r="F531" s="55" t="s">
        <v>416</v>
      </c>
      <c r="G531" s="54" t="s">
        <v>56</v>
      </c>
      <c r="H531" s="17">
        <v>1</v>
      </c>
      <c r="I531" s="18"/>
      <c r="J531" s="18"/>
      <c r="K531" s="19">
        <f t="shared" si="35"/>
        <v>0</v>
      </c>
      <c r="L531" s="19">
        <f t="shared" si="36"/>
        <v>0</v>
      </c>
      <c r="M531" s="19">
        <f t="shared" si="37"/>
        <v>0</v>
      </c>
      <c r="N531" s="109">
        <f t="shared" si="38"/>
        <v>0</v>
      </c>
      <c r="O531" s="20" t="s">
        <v>377</v>
      </c>
      <c r="P531" s="81"/>
    </row>
    <row r="532" spans="1:17" ht="177.6" customHeight="1" x14ac:dyDescent="0.2">
      <c r="A532" s="51">
        <v>527</v>
      </c>
      <c r="B532" s="89" t="s">
        <v>414</v>
      </c>
      <c r="C532" s="52" t="s">
        <v>620</v>
      </c>
      <c r="D532" s="53" t="s">
        <v>408</v>
      </c>
      <c r="E532" s="53" t="s">
        <v>391</v>
      </c>
      <c r="F532" s="55" t="s">
        <v>417</v>
      </c>
      <c r="G532" s="54" t="s">
        <v>56</v>
      </c>
      <c r="H532" s="17">
        <v>1</v>
      </c>
      <c r="I532" s="18"/>
      <c r="J532" s="18"/>
      <c r="K532" s="19">
        <f t="shared" si="35"/>
        <v>0</v>
      </c>
      <c r="L532" s="19">
        <f t="shared" si="36"/>
        <v>0</v>
      </c>
      <c r="M532" s="19">
        <f t="shared" si="37"/>
        <v>0</v>
      </c>
      <c r="N532" s="109">
        <f t="shared" si="38"/>
        <v>0</v>
      </c>
      <c r="O532" s="20" t="s">
        <v>377</v>
      </c>
      <c r="P532" s="81"/>
    </row>
    <row r="533" spans="1:17" ht="165" x14ac:dyDescent="0.2">
      <c r="A533" s="51">
        <v>528</v>
      </c>
      <c r="B533" s="89" t="s">
        <v>414</v>
      </c>
      <c r="C533" s="52" t="s">
        <v>620</v>
      </c>
      <c r="D533" s="53" t="s">
        <v>408</v>
      </c>
      <c r="E533" s="53" t="s">
        <v>391</v>
      </c>
      <c r="F533" s="55" t="s">
        <v>418</v>
      </c>
      <c r="G533" s="54" t="s">
        <v>56</v>
      </c>
      <c r="H533" s="17">
        <v>1</v>
      </c>
      <c r="I533" s="18"/>
      <c r="J533" s="18"/>
      <c r="K533" s="19">
        <f t="shared" si="35"/>
        <v>0</v>
      </c>
      <c r="L533" s="19">
        <f t="shared" si="36"/>
        <v>0</v>
      </c>
      <c r="M533" s="19">
        <f t="shared" si="37"/>
        <v>0</v>
      </c>
      <c r="N533" s="109">
        <f t="shared" si="38"/>
        <v>0</v>
      </c>
      <c r="O533" s="20" t="s">
        <v>377</v>
      </c>
      <c r="P533" s="81"/>
    </row>
    <row r="534" spans="1:17" ht="46.9" customHeight="1" x14ac:dyDescent="0.2">
      <c r="A534" s="51">
        <v>529</v>
      </c>
      <c r="B534" s="90" t="s">
        <v>419</v>
      </c>
      <c r="C534" s="52" t="s">
        <v>620</v>
      </c>
      <c r="D534" s="53" t="s">
        <v>408</v>
      </c>
      <c r="E534" s="53" t="s">
        <v>420</v>
      </c>
      <c r="F534" s="24" t="s">
        <v>639</v>
      </c>
      <c r="G534" s="54" t="s">
        <v>21</v>
      </c>
      <c r="H534" s="17">
        <v>1</v>
      </c>
      <c r="I534" s="18"/>
      <c r="J534" s="18"/>
      <c r="K534" s="19">
        <f t="shared" si="35"/>
        <v>0</v>
      </c>
      <c r="L534" s="19">
        <f t="shared" si="36"/>
        <v>0</v>
      </c>
      <c r="M534" s="19">
        <f t="shared" si="37"/>
        <v>0</v>
      </c>
      <c r="N534" s="109">
        <f t="shared" si="38"/>
        <v>0</v>
      </c>
      <c r="O534" s="20" t="s">
        <v>377</v>
      </c>
      <c r="P534" s="81"/>
    </row>
    <row r="535" spans="1:17" ht="23.25" x14ac:dyDescent="0.2">
      <c r="A535" s="51">
        <v>530</v>
      </c>
      <c r="B535" s="87" t="s">
        <v>23</v>
      </c>
      <c r="C535" s="52" t="s">
        <v>564</v>
      </c>
      <c r="D535" s="53" t="s">
        <v>563</v>
      </c>
      <c r="E535" s="53" t="s">
        <v>69</v>
      </c>
      <c r="F535" s="24" t="s">
        <v>1023</v>
      </c>
      <c r="G535" s="54" t="s">
        <v>56</v>
      </c>
      <c r="H535" s="17">
        <v>45</v>
      </c>
      <c r="I535" s="18">
        <v>86.8</v>
      </c>
      <c r="J535" s="18">
        <v>37.07</v>
      </c>
      <c r="K535" s="19">
        <f t="shared" si="35"/>
        <v>123.87</v>
      </c>
      <c r="L535" s="19">
        <f t="shared" si="36"/>
        <v>3906</v>
      </c>
      <c r="M535" s="19">
        <f t="shared" si="37"/>
        <v>1668.15</v>
      </c>
      <c r="N535" s="109">
        <f t="shared" si="38"/>
        <v>5574.1500000000005</v>
      </c>
      <c r="O535" s="23"/>
      <c r="P535" s="81"/>
    </row>
    <row r="536" spans="1:17" ht="23.25" x14ac:dyDescent="0.2">
      <c r="A536" s="51">
        <v>531</v>
      </c>
      <c r="B536" s="87" t="s">
        <v>23</v>
      </c>
      <c r="C536" s="52" t="s">
        <v>564</v>
      </c>
      <c r="D536" s="53" t="s">
        <v>563</v>
      </c>
      <c r="E536" s="53" t="s">
        <v>69</v>
      </c>
      <c r="F536" s="24" t="s">
        <v>1024</v>
      </c>
      <c r="G536" s="54" t="s">
        <v>61</v>
      </c>
      <c r="H536" s="17">
        <v>8.5</v>
      </c>
      <c r="I536" s="18">
        <v>9.66</v>
      </c>
      <c r="J536" s="18">
        <v>0.28000000000000003</v>
      </c>
      <c r="K536" s="19">
        <f t="shared" si="35"/>
        <v>9.94</v>
      </c>
      <c r="L536" s="19">
        <f t="shared" si="36"/>
        <v>82.11</v>
      </c>
      <c r="M536" s="19">
        <f t="shared" si="37"/>
        <v>2.3800000000000003</v>
      </c>
      <c r="N536" s="109">
        <f t="shared" si="38"/>
        <v>84.49</v>
      </c>
      <c r="O536" s="23"/>
      <c r="P536" s="81"/>
    </row>
    <row r="537" spans="1:17" ht="23.25" x14ac:dyDescent="0.2">
      <c r="A537" s="51">
        <v>532</v>
      </c>
      <c r="B537" s="87" t="s">
        <v>23</v>
      </c>
      <c r="C537" s="52" t="s">
        <v>564</v>
      </c>
      <c r="D537" s="53" t="s">
        <v>563</v>
      </c>
      <c r="E537" s="53" t="s">
        <v>95</v>
      </c>
      <c r="F537" s="24" t="s">
        <v>1025</v>
      </c>
      <c r="G537" s="54" t="s">
        <v>61</v>
      </c>
      <c r="H537" s="17">
        <v>1.5</v>
      </c>
      <c r="I537" s="18">
        <v>0</v>
      </c>
      <c r="J537" s="18">
        <v>65.180000000000007</v>
      </c>
      <c r="K537" s="19">
        <f t="shared" si="35"/>
        <v>65.180000000000007</v>
      </c>
      <c r="L537" s="19">
        <f t="shared" si="36"/>
        <v>0</v>
      </c>
      <c r="M537" s="19">
        <f t="shared" si="37"/>
        <v>97.77000000000001</v>
      </c>
      <c r="N537" s="109">
        <f t="shared" si="38"/>
        <v>97.77000000000001</v>
      </c>
      <c r="O537" s="23"/>
      <c r="P537" s="81"/>
    </row>
    <row r="538" spans="1:17" ht="23.25" x14ac:dyDescent="0.2">
      <c r="A538" s="51">
        <v>533</v>
      </c>
      <c r="B538" s="87" t="s">
        <v>23</v>
      </c>
      <c r="C538" s="52" t="s">
        <v>564</v>
      </c>
      <c r="D538" s="53" t="s">
        <v>563</v>
      </c>
      <c r="E538" s="53" t="s">
        <v>95</v>
      </c>
      <c r="F538" s="24" t="s">
        <v>1026</v>
      </c>
      <c r="G538" s="54" t="s">
        <v>61</v>
      </c>
      <c r="H538" s="17">
        <v>1.5</v>
      </c>
      <c r="I538" s="18">
        <v>123.5</v>
      </c>
      <c r="J538" s="18">
        <v>30.13</v>
      </c>
      <c r="K538" s="19">
        <f t="shared" si="35"/>
        <v>153.63</v>
      </c>
      <c r="L538" s="19">
        <f t="shared" si="36"/>
        <v>185.25</v>
      </c>
      <c r="M538" s="19">
        <f t="shared" si="37"/>
        <v>45.195</v>
      </c>
      <c r="N538" s="109">
        <f t="shared" si="38"/>
        <v>230.44499999999999</v>
      </c>
      <c r="O538" s="23"/>
      <c r="P538" s="81"/>
    </row>
    <row r="539" spans="1:17" ht="23.25" x14ac:dyDescent="0.2">
      <c r="A539" s="51">
        <v>534</v>
      </c>
      <c r="B539" s="87" t="s">
        <v>23</v>
      </c>
      <c r="C539" s="52" t="s">
        <v>564</v>
      </c>
      <c r="D539" s="53" t="s">
        <v>563</v>
      </c>
      <c r="E539" s="53" t="s">
        <v>131</v>
      </c>
      <c r="F539" s="24" t="s">
        <v>1027</v>
      </c>
      <c r="G539" s="54" t="s">
        <v>971</v>
      </c>
      <c r="H539" s="17">
        <v>83</v>
      </c>
      <c r="I539" s="18">
        <v>0</v>
      </c>
      <c r="J539" s="18">
        <v>6.54</v>
      </c>
      <c r="K539" s="19">
        <f t="shared" si="35"/>
        <v>6.54</v>
      </c>
      <c r="L539" s="19">
        <f t="shared" si="36"/>
        <v>0</v>
      </c>
      <c r="M539" s="19">
        <f t="shared" si="37"/>
        <v>542.82000000000005</v>
      </c>
      <c r="N539" s="109">
        <f t="shared" si="38"/>
        <v>542.82000000000005</v>
      </c>
      <c r="O539" s="23"/>
      <c r="P539" s="81"/>
    </row>
    <row r="540" spans="1:17" ht="23.25" x14ac:dyDescent="0.2">
      <c r="A540" s="51">
        <v>535</v>
      </c>
      <c r="B540" s="87" t="s">
        <v>23</v>
      </c>
      <c r="C540" s="52" t="s">
        <v>564</v>
      </c>
      <c r="D540" s="53" t="s">
        <v>563</v>
      </c>
      <c r="E540" s="53" t="s">
        <v>131</v>
      </c>
      <c r="F540" s="24" t="s">
        <v>1028</v>
      </c>
      <c r="G540" s="54" t="s">
        <v>65</v>
      </c>
      <c r="H540" s="17">
        <v>24</v>
      </c>
      <c r="I540" s="18">
        <v>40.9</v>
      </c>
      <c r="J540" s="18">
        <v>31.24</v>
      </c>
      <c r="K540" s="19">
        <f t="shared" si="35"/>
        <v>72.14</v>
      </c>
      <c r="L540" s="19">
        <f t="shared" si="36"/>
        <v>981.59999999999991</v>
      </c>
      <c r="M540" s="19">
        <f t="shared" si="37"/>
        <v>749.76</v>
      </c>
      <c r="N540" s="109">
        <f t="shared" si="38"/>
        <v>1731.3600000000001</v>
      </c>
      <c r="O540" s="23"/>
      <c r="P540" s="81"/>
    </row>
    <row r="541" spans="1:17" ht="23.25" x14ac:dyDescent="0.2">
      <c r="A541" s="51">
        <v>536</v>
      </c>
      <c r="B541" s="87" t="s">
        <v>23</v>
      </c>
      <c r="C541" s="52" t="s">
        <v>564</v>
      </c>
      <c r="D541" s="53" t="s">
        <v>563</v>
      </c>
      <c r="E541" s="53" t="s">
        <v>131</v>
      </c>
      <c r="F541" s="24" t="s">
        <v>1029</v>
      </c>
      <c r="G541" s="54" t="s">
        <v>75</v>
      </c>
      <c r="H541" s="17">
        <v>100</v>
      </c>
      <c r="I541" s="18">
        <v>8.43</v>
      </c>
      <c r="J541" s="18">
        <v>3.53</v>
      </c>
      <c r="K541" s="19">
        <f t="shared" si="35"/>
        <v>11.959999999999999</v>
      </c>
      <c r="L541" s="19">
        <f t="shared" si="36"/>
        <v>843</v>
      </c>
      <c r="M541" s="19">
        <f t="shared" si="37"/>
        <v>353</v>
      </c>
      <c r="N541" s="109">
        <f t="shared" si="38"/>
        <v>1196</v>
      </c>
      <c r="O541" s="23"/>
      <c r="P541" s="81"/>
    </row>
    <row r="542" spans="1:17" ht="30" x14ac:dyDescent="0.2">
      <c r="A542" s="51"/>
      <c r="B542" s="87"/>
      <c r="C542" s="52"/>
      <c r="D542" s="53" t="s">
        <v>563</v>
      </c>
      <c r="E542" s="53" t="s">
        <v>131</v>
      </c>
      <c r="F542" s="24" t="s">
        <v>1030</v>
      </c>
      <c r="G542" s="54" t="s">
        <v>61</v>
      </c>
      <c r="H542" s="17">
        <v>3</v>
      </c>
      <c r="I542" s="18">
        <v>757.58</v>
      </c>
      <c r="J542" s="18">
        <v>0</v>
      </c>
      <c r="K542" s="19">
        <f t="shared" ref="K542:K556" si="39">I542+J542</f>
        <v>757.58</v>
      </c>
      <c r="L542" s="19">
        <f t="shared" ref="L542:L556" si="40">H542*I542</f>
        <v>2272.7400000000002</v>
      </c>
      <c r="M542" s="19">
        <f t="shared" ref="M542:M556" si="41">H542*J542</f>
        <v>0</v>
      </c>
      <c r="N542" s="109">
        <f t="shared" ref="N542:N556" si="42">H542*K542</f>
        <v>2272.7400000000002</v>
      </c>
      <c r="O542" s="23"/>
      <c r="P542" s="81"/>
    </row>
    <row r="543" spans="1:17" ht="23.25" x14ac:dyDescent="0.2">
      <c r="A543" s="51"/>
      <c r="B543" s="87"/>
      <c r="C543" s="52"/>
      <c r="D543" s="53" t="s">
        <v>563</v>
      </c>
      <c r="E543" s="53" t="s">
        <v>131</v>
      </c>
      <c r="F543" s="24" t="s">
        <v>1031</v>
      </c>
      <c r="G543" s="54" t="s">
        <v>61</v>
      </c>
      <c r="H543" s="17">
        <v>3</v>
      </c>
      <c r="I543" s="18">
        <v>0</v>
      </c>
      <c r="J543" s="18">
        <v>223.24</v>
      </c>
      <c r="K543" s="19">
        <f t="shared" si="39"/>
        <v>223.24</v>
      </c>
      <c r="L543" s="19">
        <f t="shared" si="40"/>
        <v>0</v>
      </c>
      <c r="M543" s="19">
        <f t="shared" si="41"/>
        <v>669.72</v>
      </c>
      <c r="N543" s="109">
        <f t="shared" si="42"/>
        <v>669.72</v>
      </c>
      <c r="O543" s="23"/>
      <c r="P543" s="81"/>
    </row>
    <row r="544" spans="1:17" ht="23.25" x14ac:dyDescent="0.2">
      <c r="A544" s="51"/>
      <c r="B544" s="87"/>
      <c r="C544" s="52"/>
      <c r="D544" s="53" t="s">
        <v>563</v>
      </c>
      <c r="E544" s="53" t="s">
        <v>131</v>
      </c>
      <c r="F544" s="24" t="s">
        <v>1031</v>
      </c>
      <c r="G544" s="54" t="s">
        <v>61</v>
      </c>
      <c r="H544" s="17">
        <v>57.2</v>
      </c>
      <c r="I544" s="18">
        <v>0</v>
      </c>
      <c r="J544" s="18">
        <v>223.24</v>
      </c>
      <c r="K544" s="19">
        <f t="shared" si="39"/>
        <v>223.24</v>
      </c>
      <c r="L544" s="19">
        <f t="shared" si="40"/>
        <v>0</v>
      </c>
      <c r="M544" s="19">
        <f t="shared" si="41"/>
        <v>12769.328000000001</v>
      </c>
      <c r="N544" s="109">
        <f t="shared" si="42"/>
        <v>12769.328000000001</v>
      </c>
      <c r="O544" s="23"/>
      <c r="P544" s="81"/>
    </row>
    <row r="545" spans="1:16" ht="23.25" x14ac:dyDescent="0.2">
      <c r="A545" s="51"/>
      <c r="B545" s="87"/>
      <c r="C545" s="52"/>
      <c r="D545" s="53" t="s">
        <v>563</v>
      </c>
      <c r="E545" s="53" t="s">
        <v>131</v>
      </c>
      <c r="F545" s="24" t="s">
        <v>1023</v>
      </c>
      <c r="G545" s="54" t="s">
        <v>56</v>
      </c>
      <c r="H545" s="17">
        <v>4</v>
      </c>
      <c r="I545" s="18">
        <v>86.8</v>
      </c>
      <c r="J545" s="18">
        <v>37.07</v>
      </c>
      <c r="K545" s="19">
        <f t="shared" ref="K545:K553" si="43">I545+J545</f>
        <v>123.87</v>
      </c>
      <c r="L545" s="19">
        <f t="shared" ref="L545:L553" si="44">H545*I545</f>
        <v>347.2</v>
      </c>
      <c r="M545" s="19">
        <f t="shared" ref="M545:M553" si="45">H545*J545</f>
        <v>148.28</v>
      </c>
      <c r="N545" s="109">
        <f t="shared" ref="N545:N553" si="46">H545*K545</f>
        <v>495.48</v>
      </c>
      <c r="O545" s="23"/>
      <c r="P545" s="81"/>
    </row>
    <row r="546" spans="1:16" ht="23.25" x14ac:dyDescent="0.2">
      <c r="A546" s="51"/>
      <c r="B546" s="87"/>
      <c r="C546" s="52"/>
      <c r="D546" s="53" t="s">
        <v>563</v>
      </c>
      <c r="E546" s="53" t="s">
        <v>131</v>
      </c>
      <c r="F546" s="24" t="s">
        <v>1024</v>
      </c>
      <c r="G546" s="54" t="s">
        <v>61</v>
      </c>
      <c r="H546" s="17">
        <v>3</v>
      </c>
      <c r="I546" s="18">
        <v>9.66</v>
      </c>
      <c r="J546" s="18">
        <v>0.28000000000000003</v>
      </c>
      <c r="K546" s="19">
        <f t="shared" si="43"/>
        <v>9.94</v>
      </c>
      <c r="L546" s="19">
        <f t="shared" si="44"/>
        <v>28.98</v>
      </c>
      <c r="M546" s="19">
        <f t="shared" si="45"/>
        <v>0.84000000000000008</v>
      </c>
      <c r="N546" s="109">
        <f t="shared" si="46"/>
        <v>29.82</v>
      </c>
      <c r="O546" s="23"/>
      <c r="P546" s="81"/>
    </row>
    <row r="547" spans="1:16" ht="23.25" x14ac:dyDescent="0.2">
      <c r="A547" s="51"/>
      <c r="B547" s="87"/>
      <c r="C547" s="52"/>
      <c r="D547" s="53" t="s">
        <v>563</v>
      </c>
      <c r="E547" s="53" t="s">
        <v>131</v>
      </c>
      <c r="F547" s="24" t="s">
        <v>1032</v>
      </c>
      <c r="G547" s="54" t="s">
        <v>61</v>
      </c>
      <c r="H547" s="17">
        <v>33</v>
      </c>
      <c r="I547" s="18">
        <v>35.42</v>
      </c>
      <c r="J547" s="18">
        <v>0</v>
      </c>
      <c r="K547" s="19">
        <f t="shared" si="43"/>
        <v>35.42</v>
      </c>
      <c r="L547" s="19">
        <f t="shared" si="44"/>
        <v>1168.8600000000001</v>
      </c>
      <c r="M547" s="19">
        <f t="shared" si="45"/>
        <v>0</v>
      </c>
      <c r="N547" s="109">
        <f t="shared" si="46"/>
        <v>1168.8600000000001</v>
      </c>
      <c r="O547" s="23"/>
      <c r="P547" s="81"/>
    </row>
    <row r="548" spans="1:16" ht="23.25" x14ac:dyDescent="0.2">
      <c r="A548" s="51"/>
      <c r="B548" s="87"/>
      <c r="C548" s="52"/>
      <c r="D548" s="53" t="s">
        <v>563</v>
      </c>
      <c r="E548" s="53" t="s">
        <v>131</v>
      </c>
      <c r="F548" s="24" t="s">
        <v>1033</v>
      </c>
      <c r="G548" s="54" t="s">
        <v>61</v>
      </c>
      <c r="H548" s="17">
        <v>3</v>
      </c>
      <c r="I548" s="18">
        <v>161</v>
      </c>
      <c r="J548" s="18">
        <v>159.62</v>
      </c>
      <c r="K548" s="19">
        <f t="shared" si="43"/>
        <v>320.62</v>
      </c>
      <c r="L548" s="19">
        <f t="shared" si="44"/>
        <v>483</v>
      </c>
      <c r="M548" s="19">
        <f t="shared" si="45"/>
        <v>478.86</v>
      </c>
      <c r="N548" s="109">
        <f t="shared" si="46"/>
        <v>961.86</v>
      </c>
      <c r="O548" s="23"/>
      <c r="P548" s="81"/>
    </row>
    <row r="549" spans="1:16" ht="23.25" x14ac:dyDescent="0.2">
      <c r="A549" s="51"/>
      <c r="B549" s="87"/>
      <c r="C549" s="52"/>
      <c r="D549" s="53" t="s">
        <v>563</v>
      </c>
      <c r="E549" s="53" t="s">
        <v>131</v>
      </c>
      <c r="F549" s="24" t="s">
        <v>1034</v>
      </c>
      <c r="G549" s="54" t="s">
        <v>971</v>
      </c>
      <c r="H549" s="17">
        <v>8.5</v>
      </c>
      <c r="I549" s="18">
        <v>61.6</v>
      </c>
      <c r="J549" s="18">
        <v>134.16999999999999</v>
      </c>
      <c r="K549" s="19">
        <f t="shared" si="43"/>
        <v>195.76999999999998</v>
      </c>
      <c r="L549" s="19">
        <f t="shared" si="44"/>
        <v>523.6</v>
      </c>
      <c r="M549" s="19">
        <f t="shared" si="45"/>
        <v>1140.4449999999999</v>
      </c>
      <c r="N549" s="109">
        <f t="shared" si="46"/>
        <v>1664.0449999999998</v>
      </c>
      <c r="O549" s="23"/>
      <c r="P549" s="81"/>
    </row>
    <row r="550" spans="1:16" ht="23.25" x14ac:dyDescent="0.2">
      <c r="A550" s="51"/>
      <c r="B550" s="87"/>
      <c r="C550" s="52"/>
      <c r="D550" s="53" t="s">
        <v>563</v>
      </c>
      <c r="E550" s="53" t="s">
        <v>131</v>
      </c>
      <c r="F550" s="24" t="s">
        <v>1029</v>
      </c>
      <c r="G550" s="54" t="s">
        <v>75</v>
      </c>
      <c r="H550" s="17">
        <v>640</v>
      </c>
      <c r="I550" s="18">
        <v>8.43</v>
      </c>
      <c r="J550" s="18">
        <v>3.53</v>
      </c>
      <c r="K550" s="19">
        <f t="shared" si="43"/>
        <v>11.959999999999999</v>
      </c>
      <c r="L550" s="19">
        <f t="shared" si="44"/>
        <v>5395.2</v>
      </c>
      <c r="M550" s="19">
        <f t="shared" si="45"/>
        <v>2259.1999999999998</v>
      </c>
      <c r="N550" s="109">
        <f t="shared" si="46"/>
        <v>7654.4</v>
      </c>
      <c r="O550" s="23"/>
      <c r="P550" s="81"/>
    </row>
    <row r="551" spans="1:16" ht="23.25" x14ac:dyDescent="0.2">
      <c r="A551" s="51"/>
      <c r="B551" s="87"/>
      <c r="C551" s="52"/>
      <c r="D551" s="53" t="s">
        <v>563</v>
      </c>
      <c r="E551" s="53" t="s">
        <v>131</v>
      </c>
      <c r="F551" s="24" t="s">
        <v>1035</v>
      </c>
      <c r="G551" s="54" t="s">
        <v>61</v>
      </c>
      <c r="H551" s="17">
        <v>8</v>
      </c>
      <c r="I551" s="18">
        <v>661.5</v>
      </c>
      <c r="J551" s="18">
        <v>0</v>
      </c>
      <c r="K551" s="19">
        <f t="shared" si="43"/>
        <v>661.5</v>
      </c>
      <c r="L551" s="19">
        <f t="shared" si="44"/>
        <v>5292</v>
      </c>
      <c r="M551" s="19">
        <f t="shared" si="45"/>
        <v>0</v>
      </c>
      <c r="N551" s="109">
        <f t="shared" si="46"/>
        <v>5292</v>
      </c>
      <c r="O551" s="23"/>
      <c r="P551" s="81"/>
    </row>
    <row r="552" spans="1:16" ht="23.25" x14ac:dyDescent="0.2">
      <c r="A552" s="51"/>
      <c r="B552" s="87"/>
      <c r="C552" s="52"/>
      <c r="D552" s="53" t="s">
        <v>563</v>
      </c>
      <c r="E552" s="53" t="s">
        <v>131</v>
      </c>
      <c r="F552" s="24" t="s">
        <v>1031</v>
      </c>
      <c r="G552" s="54" t="s">
        <v>61</v>
      </c>
      <c r="H552" s="17">
        <v>8</v>
      </c>
      <c r="I552" s="18">
        <v>0</v>
      </c>
      <c r="J552" s="18">
        <v>223.24</v>
      </c>
      <c r="K552" s="19">
        <f t="shared" si="43"/>
        <v>223.24</v>
      </c>
      <c r="L552" s="19">
        <f t="shared" si="44"/>
        <v>0</v>
      </c>
      <c r="M552" s="19">
        <f t="shared" si="45"/>
        <v>1785.92</v>
      </c>
      <c r="N552" s="109">
        <f t="shared" si="46"/>
        <v>1785.92</v>
      </c>
      <c r="O552" s="23"/>
      <c r="P552" s="81"/>
    </row>
    <row r="553" spans="1:16" ht="23.25" x14ac:dyDescent="0.2">
      <c r="A553" s="51"/>
      <c r="B553" s="87"/>
      <c r="C553" s="52"/>
      <c r="D553" s="53" t="s">
        <v>563</v>
      </c>
      <c r="E553" s="53" t="s">
        <v>131</v>
      </c>
      <c r="F553" s="24" t="s">
        <v>1036</v>
      </c>
      <c r="G553" s="54" t="s">
        <v>61</v>
      </c>
      <c r="H553" s="17">
        <v>28</v>
      </c>
      <c r="I553" s="18">
        <v>84</v>
      </c>
      <c r="J553" s="18">
        <v>9.27</v>
      </c>
      <c r="K553" s="19">
        <f t="shared" si="43"/>
        <v>93.27</v>
      </c>
      <c r="L553" s="19">
        <f t="shared" si="44"/>
        <v>2352</v>
      </c>
      <c r="M553" s="19">
        <f t="shared" si="45"/>
        <v>259.56</v>
      </c>
      <c r="N553" s="109">
        <f t="shared" si="46"/>
        <v>2611.56</v>
      </c>
      <c r="O553" s="23"/>
      <c r="P553" s="81"/>
    </row>
    <row r="554" spans="1:16" ht="23.25" x14ac:dyDescent="0.2">
      <c r="A554" s="51"/>
      <c r="B554" s="87"/>
      <c r="C554" s="52"/>
      <c r="D554" s="53" t="s">
        <v>563</v>
      </c>
      <c r="E554" s="53" t="s">
        <v>131</v>
      </c>
      <c r="F554" s="24" t="s">
        <v>1024</v>
      </c>
      <c r="G554" s="54" t="s">
        <v>61</v>
      </c>
      <c r="H554" s="17">
        <v>11.5</v>
      </c>
      <c r="I554" s="18">
        <v>9.66</v>
      </c>
      <c r="J554" s="18">
        <v>0.28000000000000003</v>
      </c>
      <c r="K554" s="19">
        <f t="shared" si="39"/>
        <v>9.94</v>
      </c>
      <c r="L554" s="19">
        <f t="shared" si="40"/>
        <v>111.09</v>
      </c>
      <c r="M554" s="19">
        <f t="shared" si="41"/>
        <v>3.22</v>
      </c>
      <c r="N554" s="109">
        <f t="shared" si="42"/>
        <v>114.30999999999999</v>
      </c>
      <c r="O554" s="23"/>
      <c r="P554" s="81"/>
    </row>
    <row r="555" spans="1:16" ht="23.25" x14ac:dyDescent="0.2">
      <c r="A555" s="51"/>
      <c r="B555" s="87"/>
      <c r="C555" s="52"/>
      <c r="D555" s="53" t="s">
        <v>563</v>
      </c>
      <c r="E555" s="53" t="s">
        <v>131</v>
      </c>
      <c r="F555" s="24" t="s">
        <v>1037</v>
      </c>
      <c r="G555" s="54" t="s">
        <v>21</v>
      </c>
      <c r="H555" s="17">
        <v>1</v>
      </c>
      <c r="I555" s="18">
        <v>9360</v>
      </c>
      <c r="J555" s="18">
        <v>0</v>
      </c>
      <c r="K555" s="19">
        <f t="shared" si="39"/>
        <v>9360</v>
      </c>
      <c r="L555" s="19">
        <f t="shared" si="40"/>
        <v>9360</v>
      </c>
      <c r="M555" s="19">
        <f t="shared" si="41"/>
        <v>0</v>
      </c>
      <c r="N555" s="109">
        <f t="shared" si="42"/>
        <v>9360</v>
      </c>
      <c r="O555" s="23"/>
      <c r="P555" s="81"/>
    </row>
    <row r="556" spans="1:16" ht="23.25" x14ac:dyDescent="0.2">
      <c r="A556" s="51"/>
      <c r="B556" s="87"/>
      <c r="C556" s="52"/>
      <c r="D556" s="53" t="s">
        <v>563</v>
      </c>
      <c r="E556" s="53" t="s">
        <v>305</v>
      </c>
      <c r="F556" s="24" t="s">
        <v>1038</v>
      </c>
      <c r="G556" s="54" t="s">
        <v>971</v>
      </c>
      <c r="H556" s="17">
        <v>83.85</v>
      </c>
      <c r="I556" s="18">
        <v>32.5</v>
      </c>
      <c r="J556" s="18">
        <v>8.41</v>
      </c>
      <c r="K556" s="19">
        <f t="shared" si="39"/>
        <v>40.909999999999997</v>
      </c>
      <c r="L556" s="19">
        <f t="shared" si="40"/>
        <v>2725.125</v>
      </c>
      <c r="M556" s="19">
        <f t="shared" si="41"/>
        <v>705.17849999999999</v>
      </c>
      <c r="N556" s="109">
        <f t="shared" si="42"/>
        <v>3430.3034999999995</v>
      </c>
      <c r="O556" s="23"/>
      <c r="P556" s="81"/>
    </row>
    <row r="557" spans="1:16" ht="23.25" x14ac:dyDescent="0.2">
      <c r="A557" s="51">
        <v>537</v>
      </c>
      <c r="B557" s="87" t="s">
        <v>23</v>
      </c>
      <c r="C557" s="52" t="s">
        <v>564</v>
      </c>
      <c r="D557" s="53" t="s">
        <v>563</v>
      </c>
      <c r="E557" s="53" t="s">
        <v>90</v>
      </c>
      <c r="F557" s="24" t="s">
        <v>1039</v>
      </c>
      <c r="G557" s="54" t="s">
        <v>971</v>
      </c>
      <c r="H557" s="17">
        <v>446.71</v>
      </c>
      <c r="I557" s="18">
        <v>37.51</v>
      </c>
      <c r="J557" s="18">
        <v>42.89</v>
      </c>
      <c r="K557" s="19">
        <f t="shared" si="35"/>
        <v>80.400000000000006</v>
      </c>
      <c r="L557" s="19">
        <f t="shared" si="36"/>
        <v>16756.092099999998</v>
      </c>
      <c r="M557" s="19">
        <f t="shared" si="37"/>
        <v>19159.391899999999</v>
      </c>
      <c r="N557" s="109">
        <f t="shared" si="38"/>
        <v>35915.484000000004</v>
      </c>
      <c r="O557" s="23"/>
      <c r="P557" s="81"/>
    </row>
    <row r="558" spans="1:16" ht="23.25" x14ac:dyDescent="0.2">
      <c r="A558" s="51">
        <v>538</v>
      </c>
      <c r="B558" s="87" t="s">
        <v>23</v>
      </c>
      <c r="C558" s="52" t="s">
        <v>564</v>
      </c>
      <c r="D558" s="53" t="s">
        <v>563</v>
      </c>
      <c r="E558" s="53" t="s">
        <v>373</v>
      </c>
      <c r="F558" s="24" t="s">
        <v>1040</v>
      </c>
      <c r="G558" s="54" t="s">
        <v>971</v>
      </c>
      <c r="H558" s="17">
        <v>928.2</v>
      </c>
      <c r="I558" s="18">
        <v>41.37</v>
      </c>
      <c r="J558" s="18">
        <v>0.62</v>
      </c>
      <c r="K558" s="19">
        <f t="shared" si="35"/>
        <v>41.989999999999995</v>
      </c>
      <c r="L558" s="19">
        <f t="shared" si="36"/>
        <v>38399.633999999998</v>
      </c>
      <c r="M558" s="19">
        <f t="shared" si="37"/>
        <v>575.48400000000004</v>
      </c>
      <c r="N558" s="109">
        <f t="shared" si="38"/>
        <v>38975.117999999995</v>
      </c>
      <c r="O558" s="23"/>
      <c r="P558" s="81"/>
    </row>
    <row r="559" spans="1:16" ht="23.25" x14ac:dyDescent="0.2">
      <c r="A559" s="51"/>
      <c r="B559" s="87"/>
      <c r="C559" s="52"/>
      <c r="D559" s="53" t="s">
        <v>563</v>
      </c>
      <c r="E559" s="53" t="s">
        <v>373</v>
      </c>
      <c r="F559" s="24" t="s">
        <v>1040</v>
      </c>
      <c r="G559" s="54" t="s">
        <v>971</v>
      </c>
      <c r="H559" s="17">
        <v>66.95</v>
      </c>
      <c r="I559" s="18">
        <v>41.37</v>
      </c>
      <c r="J559" s="18">
        <v>0.62</v>
      </c>
      <c r="K559" s="19">
        <f t="shared" ref="K559:K562" si="47">I559+J559</f>
        <v>41.989999999999995</v>
      </c>
      <c r="L559" s="19">
        <f t="shared" ref="L559:L562" si="48">H559*I559</f>
        <v>2769.7215000000001</v>
      </c>
      <c r="M559" s="19">
        <f t="shared" ref="M559:M562" si="49">H559*J559</f>
        <v>41.509</v>
      </c>
      <c r="N559" s="109">
        <f t="shared" ref="N559:N562" si="50">H559*K559</f>
        <v>2811.2304999999997</v>
      </c>
      <c r="O559" s="23"/>
      <c r="P559" s="81"/>
    </row>
    <row r="560" spans="1:16" ht="23.25" x14ac:dyDescent="0.2">
      <c r="A560" s="51"/>
      <c r="B560" s="87"/>
      <c r="C560" s="52"/>
      <c r="D560" s="53" t="s">
        <v>563</v>
      </c>
      <c r="E560" s="53" t="s">
        <v>373</v>
      </c>
      <c r="F560" s="24" t="s">
        <v>1040</v>
      </c>
      <c r="G560" s="54" t="s">
        <v>971</v>
      </c>
      <c r="H560" s="17">
        <v>164.16</v>
      </c>
      <c r="I560" s="18">
        <v>41.37</v>
      </c>
      <c r="J560" s="18">
        <v>0.62</v>
      </c>
      <c r="K560" s="19">
        <f t="shared" si="47"/>
        <v>41.989999999999995</v>
      </c>
      <c r="L560" s="19">
        <f t="shared" si="48"/>
        <v>6791.2991999999995</v>
      </c>
      <c r="M560" s="19">
        <f t="shared" si="49"/>
        <v>101.7792</v>
      </c>
      <c r="N560" s="109">
        <f t="shared" si="50"/>
        <v>6893.0783999999994</v>
      </c>
      <c r="O560" s="23"/>
      <c r="P560" s="81"/>
    </row>
    <row r="561" spans="1:16" ht="23.25" x14ac:dyDescent="0.2">
      <c r="A561" s="51"/>
      <c r="B561" s="87"/>
      <c r="C561" s="52"/>
      <c r="D561" s="53" t="s">
        <v>563</v>
      </c>
      <c r="E561" s="53" t="s">
        <v>373</v>
      </c>
      <c r="F561" s="24" t="s">
        <v>1040</v>
      </c>
      <c r="G561" s="54" t="s">
        <v>971</v>
      </c>
      <c r="H561" s="17">
        <v>173.7</v>
      </c>
      <c r="I561" s="18">
        <v>41.37</v>
      </c>
      <c r="J561" s="18">
        <v>0.62</v>
      </c>
      <c r="K561" s="19">
        <f t="shared" si="47"/>
        <v>41.989999999999995</v>
      </c>
      <c r="L561" s="19">
        <f t="shared" si="48"/>
        <v>7185.9689999999991</v>
      </c>
      <c r="M561" s="19">
        <f t="shared" si="49"/>
        <v>107.69399999999999</v>
      </c>
      <c r="N561" s="109">
        <f t="shared" si="50"/>
        <v>7293.6629999999986</v>
      </c>
      <c r="O561" s="23"/>
      <c r="P561" s="81"/>
    </row>
    <row r="562" spans="1:16" ht="23.25" x14ac:dyDescent="0.2">
      <c r="A562" s="51"/>
      <c r="B562" s="87"/>
      <c r="C562" s="52"/>
      <c r="D562" s="53" t="s">
        <v>563</v>
      </c>
      <c r="E562" s="53" t="s">
        <v>373</v>
      </c>
      <c r="F562" s="24" t="s">
        <v>1040</v>
      </c>
      <c r="G562" s="54" t="s">
        <v>971</v>
      </c>
      <c r="H562" s="17">
        <v>12.74</v>
      </c>
      <c r="I562" s="18">
        <v>41.37</v>
      </c>
      <c r="J562" s="18">
        <v>0.62</v>
      </c>
      <c r="K562" s="19">
        <f t="shared" si="47"/>
        <v>41.989999999999995</v>
      </c>
      <c r="L562" s="19">
        <f t="shared" si="48"/>
        <v>527.05380000000002</v>
      </c>
      <c r="M562" s="19">
        <f t="shared" si="49"/>
        <v>7.8988000000000005</v>
      </c>
      <c r="N562" s="109">
        <f t="shared" si="50"/>
        <v>534.95259999999996</v>
      </c>
      <c r="O562" s="23"/>
      <c r="P562" s="81"/>
    </row>
    <row r="563" spans="1:16" ht="33.75" customHeight="1" x14ac:dyDescent="0.2">
      <c r="A563" s="51">
        <v>539</v>
      </c>
      <c r="B563" s="87" t="s">
        <v>23</v>
      </c>
      <c r="C563" s="52" t="s">
        <v>564</v>
      </c>
      <c r="D563" s="53" t="s">
        <v>563</v>
      </c>
      <c r="E563" s="53" t="s">
        <v>381</v>
      </c>
      <c r="F563" s="24" t="s">
        <v>1033</v>
      </c>
      <c r="G563" s="54" t="s">
        <v>61</v>
      </c>
      <c r="H563" s="17">
        <v>16.5</v>
      </c>
      <c r="I563" s="18">
        <v>161</v>
      </c>
      <c r="J563" s="18">
        <v>159.62</v>
      </c>
      <c r="K563" s="19">
        <f t="shared" si="35"/>
        <v>320.62</v>
      </c>
      <c r="L563" s="19">
        <f t="shared" si="36"/>
        <v>2656.5</v>
      </c>
      <c r="M563" s="19">
        <f t="shared" si="37"/>
        <v>2633.73</v>
      </c>
      <c r="N563" s="109">
        <f t="shared" si="38"/>
        <v>5290.2300000000005</v>
      </c>
      <c r="O563" s="23"/>
      <c r="P563" s="81"/>
    </row>
    <row r="564" spans="1:16" ht="33.75" customHeight="1" x14ac:dyDescent="0.2">
      <c r="A564" s="51">
        <v>540</v>
      </c>
      <c r="B564" s="87" t="s">
        <v>23</v>
      </c>
      <c r="C564" s="52" t="s">
        <v>564</v>
      </c>
      <c r="D564" s="53" t="s">
        <v>563</v>
      </c>
      <c r="E564" s="53" t="s">
        <v>381</v>
      </c>
      <c r="F564" s="24" t="s">
        <v>1040</v>
      </c>
      <c r="G564" s="54" t="s">
        <v>971</v>
      </c>
      <c r="H564" s="17">
        <v>6</v>
      </c>
      <c r="I564" s="18">
        <v>41.37</v>
      </c>
      <c r="J564" s="18">
        <v>0.62</v>
      </c>
      <c r="K564" s="19">
        <f t="shared" si="35"/>
        <v>41.989999999999995</v>
      </c>
      <c r="L564" s="19">
        <f t="shared" si="36"/>
        <v>248.21999999999997</v>
      </c>
      <c r="M564" s="19">
        <f t="shared" si="37"/>
        <v>3.7199999999999998</v>
      </c>
      <c r="N564" s="109">
        <f t="shared" si="38"/>
        <v>251.93999999999997</v>
      </c>
      <c r="O564" s="23"/>
      <c r="P564" s="81"/>
    </row>
    <row r="565" spans="1:16" ht="33.75" customHeight="1" x14ac:dyDescent="0.2">
      <c r="A565" s="51">
        <v>541</v>
      </c>
      <c r="B565" s="87" t="s">
        <v>23</v>
      </c>
      <c r="C565" s="52" t="s">
        <v>564</v>
      </c>
      <c r="D565" s="53" t="s">
        <v>563</v>
      </c>
      <c r="E565" s="53" t="s">
        <v>381</v>
      </c>
      <c r="F565" s="24" t="s">
        <v>1041</v>
      </c>
      <c r="G565" s="54" t="s">
        <v>61</v>
      </c>
      <c r="H565" s="17">
        <v>10.5</v>
      </c>
      <c r="I565" s="18">
        <v>2.6</v>
      </c>
      <c r="J565" s="18">
        <v>221.29</v>
      </c>
      <c r="K565" s="19">
        <f t="shared" si="35"/>
        <v>223.89</v>
      </c>
      <c r="L565" s="19">
        <f t="shared" si="36"/>
        <v>27.3</v>
      </c>
      <c r="M565" s="19">
        <f t="shared" si="37"/>
        <v>2323.5450000000001</v>
      </c>
      <c r="N565" s="109">
        <f t="shared" si="38"/>
        <v>2350.8449999999998</v>
      </c>
      <c r="O565" s="23"/>
      <c r="P565" s="81"/>
    </row>
    <row r="566" spans="1:16" ht="33.75" customHeight="1" x14ac:dyDescent="0.2">
      <c r="A566" s="51"/>
      <c r="B566" s="87"/>
      <c r="C566" s="52"/>
      <c r="D566" s="53" t="s">
        <v>563</v>
      </c>
      <c r="E566" s="53" t="s">
        <v>381</v>
      </c>
      <c r="F566" s="24" t="s">
        <v>1024</v>
      </c>
      <c r="G566" s="54" t="s">
        <v>61</v>
      </c>
      <c r="H566" s="17">
        <v>9</v>
      </c>
      <c r="I566" s="18">
        <v>9.66</v>
      </c>
      <c r="J566" s="18">
        <v>0.28000000000000003</v>
      </c>
      <c r="K566" s="19">
        <f>I566+J566</f>
        <v>9.94</v>
      </c>
      <c r="L566" s="19">
        <f>H566*I566</f>
        <v>86.94</v>
      </c>
      <c r="M566" s="19">
        <f>H566*J566</f>
        <v>2.5200000000000005</v>
      </c>
      <c r="N566" s="109">
        <f>H566*K566</f>
        <v>89.46</v>
      </c>
      <c r="O566" s="23"/>
      <c r="P566" s="81"/>
    </row>
    <row r="567" spans="1:16" ht="31.5" customHeight="1" x14ac:dyDescent="0.2">
      <c r="A567" s="51">
        <v>542</v>
      </c>
      <c r="B567" s="87" t="s">
        <v>23</v>
      </c>
      <c r="C567" s="52" t="s">
        <v>564</v>
      </c>
      <c r="D567" s="53" t="s">
        <v>563</v>
      </c>
      <c r="E567" s="53" t="s">
        <v>25</v>
      </c>
      <c r="F567" s="24" t="s">
        <v>1042</v>
      </c>
      <c r="G567" s="54" t="s">
        <v>21</v>
      </c>
      <c r="H567" s="17">
        <v>1</v>
      </c>
      <c r="I567" s="18">
        <v>55000</v>
      </c>
      <c r="J567" s="18">
        <v>0</v>
      </c>
      <c r="K567" s="19">
        <f>I567+J567</f>
        <v>55000</v>
      </c>
      <c r="L567" s="19">
        <f>H567*I567</f>
        <v>55000</v>
      </c>
      <c r="M567" s="19">
        <f>H567*J567</f>
        <v>0</v>
      </c>
      <c r="N567" s="109">
        <f>H567*K567</f>
        <v>55000</v>
      </c>
      <c r="O567" s="23"/>
      <c r="P567" s="81"/>
    </row>
    <row r="568" spans="1:16" ht="18.75" x14ac:dyDescent="0.2">
      <c r="A568" s="56" t="s">
        <v>562</v>
      </c>
      <c r="B568" s="56" t="s">
        <v>562</v>
      </c>
      <c r="C568" s="56" t="s">
        <v>562</v>
      </c>
      <c r="D568" s="56" t="s">
        <v>562</v>
      </c>
      <c r="E568" s="56" t="s">
        <v>562</v>
      </c>
      <c r="F568" s="56" t="s">
        <v>562</v>
      </c>
      <c r="G568" s="56" t="s">
        <v>562</v>
      </c>
      <c r="H568" s="56" t="s">
        <v>562</v>
      </c>
      <c r="I568" s="56" t="s">
        <v>562</v>
      </c>
      <c r="J568" s="56" t="s">
        <v>562</v>
      </c>
      <c r="K568" s="56" t="s">
        <v>562</v>
      </c>
      <c r="L568" s="56" t="s">
        <v>562</v>
      </c>
      <c r="M568" s="56" t="s">
        <v>562</v>
      </c>
      <c r="N568" s="56" t="s">
        <v>562</v>
      </c>
      <c r="O568" s="56" t="s">
        <v>562</v>
      </c>
      <c r="P568" s="82" t="s">
        <v>562</v>
      </c>
    </row>
    <row r="569" spans="1:16" x14ac:dyDescent="0.2">
      <c r="N569" s="27">
        <f>SUM(N7:N567)</f>
        <v>7893097.9876530087</v>
      </c>
      <c r="P569" s="5"/>
    </row>
    <row r="570" spans="1:16" x14ac:dyDescent="0.2">
      <c r="H570" s="5">
        <f>1100*0.15</f>
        <v>165</v>
      </c>
    </row>
    <row r="571" spans="1:16" x14ac:dyDescent="0.2">
      <c r="O571" s="93"/>
    </row>
    <row r="573" spans="1:16" x14ac:dyDescent="0.2">
      <c r="H573" s="92"/>
    </row>
  </sheetData>
  <autoFilter ref="A5:P570"/>
  <sortState ref="A6:P547">
    <sortCondition ref="A6:A547"/>
  </sortState>
  <mergeCells count="2">
    <mergeCell ref="B4:J4"/>
    <mergeCell ref="F2:O2"/>
  </mergeCells>
  <phoneticPr fontId="78" type="noConversion"/>
  <conditionalFormatting sqref="F108:F110">
    <cfRule type="top10" dxfId="372" priority="2" rank="5"/>
  </conditionalFormatting>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34"/>
  <sheetViews>
    <sheetView showGridLines="0" topLeftCell="A2" zoomScaleNormal="100" workbookViewId="0">
      <selection activeCell="B17" sqref="B17"/>
    </sheetView>
  </sheetViews>
  <sheetFormatPr defaultColWidth="9.28515625" defaultRowHeight="12.75" x14ac:dyDescent="0.2"/>
  <cols>
    <col min="1" max="1" width="5" style="29" customWidth="1"/>
    <col min="2" max="2" width="181.28515625" style="35" customWidth="1"/>
    <col min="3" max="4" width="9.28515625" style="30"/>
    <col min="5" max="5" width="32.7109375" style="30" customWidth="1"/>
    <col min="6" max="16384" width="9.28515625" style="30"/>
  </cols>
  <sheetData>
    <row r="1" spans="1:5" ht="34.5" x14ac:dyDescent="0.2">
      <c r="B1" s="76" t="str">
        <f>'EXE -Orçamento Analitico 446M2'!B2</f>
        <v>CD CAMBORIÚ - SC</v>
      </c>
    </row>
    <row r="2" spans="1:5" ht="15.75" customHeight="1" x14ac:dyDescent="0.2">
      <c r="B2" s="31"/>
    </row>
    <row r="3" spans="1:5" ht="14.25" customHeight="1" x14ac:dyDescent="0.2">
      <c r="B3" s="77"/>
    </row>
    <row r="5" spans="1:5" ht="23.25" x14ac:dyDescent="0.2">
      <c r="B5" s="32" t="s">
        <v>421</v>
      </c>
    </row>
    <row r="7" spans="1:5" x14ac:dyDescent="0.2">
      <c r="A7" s="33">
        <v>1</v>
      </c>
      <c r="B7" s="34"/>
    </row>
    <row r="8" spans="1:5" ht="66" x14ac:dyDescent="0.2">
      <c r="A8" s="33">
        <v>2</v>
      </c>
      <c r="B8" s="34" t="s">
        <v>661</v>
      </c>
    </row>
    <row r="9" spans="1:5" ht="51" x14ac:dyDescent="0.2">
      <c r="A9" s="33">
        <v>3</v>
      </c>
      <c r="B9" s="34" t="s">
        <v>422</v>
      </c>
    </row>
    <row r="10" spans="1:5" ht="102" x14ac:dyDescent="0.2">
      <c r="A10" s="33">
        <v>4</v>
      </c>
      <c r="B10" s="34" t="s">
        <v>423</v>
      </c>
      <c r="E10" s="35"/>
    </row>
    <row r="11" spans="1:5" ht="29.25" customHeight="1" x14ac:dyDescent="0.2">
      <c r="A11" s="33">
        <v>5</v>
      </c>
      <c r="B11" s="34" t="s">
        <v>424</v>
      </c>
    </row>
    <row r="12" spans="1:5" ht="57.75" x14ac:dyDescent="0.2">
      <c r="A12" s="33">
        <v>6</v>
      </c>
      <c r="B12" s="34" t="s">
        <v>425</v>
      </c>
    </row>
    <row r="13" spans="1:5" ht="27" customHeight="1" x14ac:dyDescent="0.2">
      <c r="A13" s="33">
        <v>7</v>
      </c>
      <c r="B13" s="36" t="s">
        <v>426</v>
      </c>
    </row>
    <row r="14" spans="1:5" ht="27.75" customHeight="1" x14ac:dyDescent="0.2">
      <c r="A14" s="33"/>
      <c r="B14" s="34" t="s">
        <v>427</v>
      </c>
    </row>
    <row r="15" spans="1:5" ht="27.75" customHeight="1" x14ac:dyDescent="0.2">
      <c r="A15" s="33"/>
      <c r="B15" s="34" t="s">
        <v>428</v>
      </c>
    </row>
    <row r="16" spans="1:5" ht="27.75" customHeight="1" x14ac:dyDescent="0.2">
      <c r="A16" s="33"/>
      <c r="B16" s="34" t="s">
        <v>429</v>
      </c>
    </row>
    <row r="17" spans="1:2" ht="27.75" customHeight="1" x14ac:dyDescent="0.2">
      <c r="A17" s="33"/>
      <c r="B17" s="34" t="s">
        <v>430</v>
      </c>
    </row>
    <row r="18" spans="1:2" x14ac:dyDescent="0.2">
      <c r="A18" s="37"/>
    </row>
    <row r="19" spans="1:2" x14ac:dyDescent="0.2">
      <c r="A19" s="37"/>
      <c r="B19" s="30"/>
    </row>
    <row r="20" spans="1:2" x14ac:dyDescent="0.2">
      <c r="A20" s="37"/>
      <c r="B20" s="30"/>
    </row>
    <row r="21" spans="1:2" x14ac:dyDescent="0.2">
      <c r="A21" s="37"/>
      <c r="B21" s="30"/>
    </row>
    <row r="22" spans="1:2" x14ac:dyDescent="0.2">
      <c r="A22" s="37"/>
      <c r="B22" s="30"/>
    </row>
    <row r="23" spans="1:2" x14ac:dyDescent="0.2">
      <c r="A23" s="37"/>
      <c r="B23" s="30"/>
    </row>
    <row r="24" spans="1:2" x14ac:dyDescent="0.2">
      <c r="A24" s="37"/>
      <c r="B24" s="30"/>
    </row>
    <row r="25" spans="1:2" x14ac:dyDescent="0.2">
      <c r="A25" s="37"/>
    </row>
    <row r="26" spans="1:2" x14ac:dyDescent="0.2">
      <c r="A26" s="37"/>
    </row>
    <row r="27" spans="1:2" x14ac:dyDescent="0.2">
      <c r="A27" s="37"/>
    </row>
    <row r="28" spans="1:2" x14ac:dyDescent="0.2">
      <c r="A28" s="37"/>
      <c r="B28" s="30"/>
    </row>
    <row r="29" spans="1:2" x14ac:dyDescent="0.2">
      <c r="A29" s="37"/>
    </row>
    <row r="30" spans="1:2" x14ac:dyDescent="0.2">
      <c r="A30" s="37"/>
      <c r="B30" s="30"/>
    </row>
    <row r="31" spans="1:2" x14ac:dyDescent="0.2">
      <c r="A31" s="37"/>
      <c r="B31" s="30"/>
    </row>
    <row r="32" spans="1:2" x14ac:dyDescent="0.2">
      <c r="A32" s="37"/>
    </row>
    <row r="33" spans="1:2" x14ac:dyDescent="0.2">
      <c r="A33" s="37"/>
      <c r="B33" s="30"/>
    </row>
    <row r="34" spans="1:2" x14ac:dyDescent="0.2">
      <c r="A34" s="37"/>
    </row>
  </sheetData>
  <pageMargins left="0.51181102362204722" right="0.51181102362204722" top="0.78740157480314965" bottom="0.78740157480314965" header="0.31496062992125984" footer="0.31496062992125984"/>
  <pageSetup paperSize="8" orientation="landscape" r:id="rId1"/>
  <headerFooter>
    <oddFooter>&amp;L&amp;F&amp;R&amp;P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T109"/>
  <sheetViews>
    <sheetView showGridLines="0" zoomScale="55" zoomScaleNormal="55" workbookViewId="0">
      <pane xSplit="3" ySplit="5" topLeftCell="D72" activePane="bottomRight" state="frozen"/>
      <selection activeCell="C457" sqref="C457"/>
      <selection pane="topRight" activeCell="C457" sqref="C457"/>
      <selection pane="bottomLeft" activeCell="C457" sqref="C457"/>
      <selection pane="bottomRight" activeCell="D99" sqref="D99"/>
    </sheetView>
  </sheetViews>
  <sheetFormatPr defaultColWidth="9.28515625" defaultRowHeight="26.25" x14ac:dyDescent="0.2"/>
  <cols>
    <col min="1" max="1" width="3.28515625" style="110" bestFit="1" customWidth="1"/>
    <col min="2" max="2" width="80.7109375" style="112" customWidth="1"/>
    <col min="3" max="3" width="10.7109375" style="112" customWidth="1"/>
    <col min="4" max="4" width="10.7109375" style="113" customWidth="1"/>
    <col min="5" max="46" width="4.7109375" style="112" customWidth="1"/>
    <col min="47" max="77" width="6.42578125" style="112" customWidth="1"/>
    <col min="78" max="16384" width="9.28515625" style="112"/>
  </cols>
  <sheetData>
    <row r="1" spans="1:46" ht="39.950000000000003" customHeight="1" x14ac:dyDescent="0.2">
      <c r="B1" s="111" t="s">
        <v>433</v>
      </c>
      <c r="F1" s="114" t="s">
        <v>1044</v>
      </c>
      <c r="G1" s="115"/>
      <c r="H1" s="116"/>
      <c r="I1" s="107"/>
      <c r="K1" s="117"/>
      <c r="L1" s="117"/>
      <c r="M1" s="117"/>
      <c r="N1" s="117"/>
      <c r="O1" s="117"/>
      <c r="P1" s="117"/>
      <c r="Q1" s="117"/>
      <c r="R1" s="117"/>
      <c r="S1" s="117"/>
      <c r="T1" s="117"/>
      <c r="U1" s="117"/>
      <c r="V1" s="117"/>
      <c r="W1" s="117"/>
      <c r="X1" s="117"/>
      <c r="Y1" s="117"/>
      <c r="Z1" s="117"/>
      <c r="AA1" s="117"/>
      <c r="AB1" s="117"/>
      <c r="AC1" s="117"/>
      <c r="AD1" s="117"/>
      <c r="AE1" s="117"/>
    </row>
    <row r="2" spans="1:46" x14ac:dyDescent="0.2">
      <c r="C2" s="118"/>
      <c r="E2" s="119" t="s">
        <v>434</v>
      </c>
      <c r="F2" s="120"/>
      <c r="G2" s="120"/>
      <c r="H2" s="120"/>
      <c r="I2" s="120" t="s">
        <v>1022</v>
      </c>
      <c r="J2" s="120"/>
      <c r="K2" s="120"/>
      <c r="L2" s="120"/>
      <c r="M2" s="120"/>
      <c r="N2" s="120"/>
      <c r="O2" s="120"/>
      <c r="P2" s="120"/>
      <c r="Q2" s="120"/>
      <c r="R2" s="120"/>
      <c r="S2" s="120"/>
      <c r="T2" s="120"/>
      <c r="U2" s="120"/>
      <c r="V2" s="120"/>
      <c r="W2" s="120"/>
      <c r="X2" s="120"/>
      <c r="Y2" s="120"/>
      <c r="Z2" s="120"/>
      <c r="AA2" s="120"/>
      <c r="AB2" s="120"/>
      <c r="AC2" s="120"/>
      <c r="AD2" s="120"/>
      <c r="AE2" s="121"/>
    </row>
    <row r="3" spans="1:46" x14ac:dyDescent="0.2">
      <c r="C3" s="118"/>
      <c r="E3" s="122" t="s">
        <v>566</v>
      </c>
      <c r="F3" s="123"/>
      <c r="G3" s="120"/>
      <c r="H3" s="121"/>
      <c r="I3" s="122" t="s">
        <v>567</v>
      </c>
      <c r="J3" s="123"/>
      <c r="K3" s="123"/>
      <c r="L3" s="124"/>
      <c r="M3" s="122" t="s">
        <v>568</v>
      </c>
      <c r="N3" s="123"/>
      <c r="O3" s="123"/>
      <c r="P3" s="123"/>
      <c r="Q3" s="124"/>
      <c r="R3" s="122" t="s">
        <v>569</v>
      </c>
      <c r="S3" s="123"/>
      <c r="T3" s="123"/>
      <c r="U3" s="124"/>
      <c r="V3" s="122" t="s">
        <v>570</v>
      </c>
      <c r="W3" s="123"/>
      <c r="X3" s="123"/>
      <c r="Y3" s="123"/>
      <c r="Z3" s="124"/>
      <c r="AA3" s="122" t="s">
        <v>571</v>
      </c>
      <c r="AB3" s="123"/>
      <c r="AC3" s="123"/>
      <c r="AD3" s="123"/>
      <c r="AE3" s="124"/>
      <c r="AF3" s="122" t="s">
        <v>1012</v>
      </c>
      <c r="AG3" s="123"/>
      <c r="AH3" s="123"/>
      <c r="AI3" s="123"/>
      <c r="AJ3" s="124"/>
      <c r="AK3" s="122" t="s">
        <v>1013</v>
      </c>
      <c r="AL3" s="123"/>
      <c r="AM3" s="123"/>
      <c r="AN3" s="123"/>
      <c r="AO3" s="124"/>
      <c r="AP3" s="122" t="s">
        <v>1014</v>
      </c>
      <c r="AQ3" s="123"/>
      <c r="AR3" s="123"/>
      <c r="AS3" s="123"/>
      <c r="AT3" s="124"/>
    </row>
    <row r="4" spans="1:46" x14ac:dyDescent="0.2">
      <c r="B4" s="125" t="str">
        <f>'[4]EXE -Orçamento Analitico 446M2'!B2</f>
        <v>CD CAMBORIÚ - SC</v>
      </c>
      <c r="C4" s="118"/>
      <c r="E4" s="126"/>
      <c r="F4" s="126"/>
      <c r="G4" s="126"/>
      <c r="H4" s="126"/>
      <c r="I4" s="126"/>
      <c r="J4" s="126"/>
      <c r="K4" s="126"/>
      <c r="L4" s="126"/>
      <c r="M4" s="126"/>
      <c r="N4" s="126"/>
      <c r="O4" s="126"/>
      <c r="P4" s="126"/>
      <c r="Q4" s="126"/>
      <c r="R4" s="126"/>
      <c r="S4" s="126"/>
      <c r="T4" s="126"/>
      <c r="U4" s="126"/>
      <c r="V4" s="126"/>
      <c r="W4" s="126"/>
      <c r="X4" s="126"/>
      <c r="Y4" s="126"/>
      <c r="Z4" s="126"/>
      <c r="AA4" s="127"/>
      <c r="AB4" s="126"/>
      <c r="AC4" s="126"/>
      <c r="AD4" s="126"/>
      <c r="AE4" s="126"/>
      <c r="AF4" s="127"/>
      <c r="AG4" s="126"/>
      <c r="AH4" s="126"/>
      <c r="AI4" s="126"/>
      <c r="AJ4" s="126"/>
      <c r="AK4" s="127"/>
      <c r="AL4" s="126"/>
      <c r="AM4" s="126"/>
      <c r="AN4" s="126"/>
      <c r="AO4" s="126"/>
      <c r="AP4" s="127"/>
      <c r="AQ4" s="126"/>
      <c r="AR4" s="126"/>
      <c r="AS4" s="126"/>
      <c r="AT4" s="126"/>
    </row>
    <row r="5" spans="1:46" ht="47.25" x14ac:dyDescent="0.2">
      <c r="B5" s="128" t="s">
        <v>435</v>
      </c>
      <c r="C5" s="128" t="s">
        <v>436</v>
      </c>
      <c r="D5" s="129" t="s">
        <v>437</v>
      </c>
      <c r="E5" s="130">
        <v>-4</v>
      </c>
      <c r="F5" s="130">
        <v>-3</v>
      </c>
      <c r="G5" s="130">
        <v>-2</v>
      </c>
      <c r="H5" s="130">
        <v>-1</v>
      </c>
      <c r="I5" s="130">
        <v>1</v>
      </c>
      <c r="J5" s="130">
        <v>2</v>
      </c>
      <c r="K5" s="130">
        <v>3</v>
      </c>
      <c r="L5" s="130">
        <v>4</v>
      </c>
      <c r="M5" s="130">
        <v>5</v>
      </c>
      <c r="N5" s="130">
        <v>6</v>
      </c>
      <c r="O5" s="130">
        <v>7</v>
      </c>
      <c r="P5" s="130">
        <v>8</v>
      </c>
      <c r="Q5" s="130">
        <v>9</v>
      </c>
      <c r="R5" s="130">
        <v>10</v>
      </c>
      <c r="S5" s="130">
        <v>11</v>
      </c>
      <c r="T5" s="130">
        <v>12</v>
      </c>
      <c r="U5" s="130">
        <v>13</v>
      </c>
      <c r="V5" s="130">
        <v>14</v>
      </c>
      <c r="W5" s="130">
        <v>15</v>
      </c>
      <c r="X5" s="130">
        <v>16</v>
      </c>
      <c r="Y5" s="130">
        <v>17</v>
      </c>
      <c r="Z5" s="130">
        <v>18</v>
      </c>
      <c r="AA5" s="131">
        <v>19</v>
      </c>
      <c r="AB5" s="130">
        <v>20</v>
      </c>
      <c r="AC5" s="130">
        <v>21</v>
      </c>
      <c r="AD5" s="130">
        <v>22</v>
      </c>
      <c r="AE5" s="130">
        <v>23</v>
      </c>
      <c r="AF5" s="131">
        <v>24</v>
      </c>
      <c r="AG5" s="130">
        <v>25</v>
      </c>
      <c r="AH5" s="130">
        <v>26</v>
      </c>
      <c r="AI5" s="130">
        <v>27</v>
      </c>
      <c r="AJ5" s="130">
        <v>28</v>
      </c>
      <c r="AK5" s="131">
        <v>29</v>
      </c>
      <c r="AL5" s="130">
        <v>30</v>
      </c>
      <c r="AM5" s="130">
        <v>31</v>
      </c>
      <c r="AN5" s="130">
        <v>32</v>
      </c>
      <c r="AO5" s="130">
        <v>33</v>
      </c>
      <c r="AP5" s="131">
        <v>34</v>
      </c>
      <c r="AQ5" s="130">
        <v>35</v>
      </c>
      <c r="AR5" s="130">
        <v>36</v>
      </c>
      <c r="AS5" s="130">
        <v>37</v>
      </c>
      <c r="AT5" s="130">
        <v>38</v>
      </c>
    </row>
    <row r="6" spans="1:46" x14ac:dyDescent="0.2">
      <c r="A6" s="132">
        <v>1</v>
      </c>
      <c r="B6" s="133" t="s">
        <v>438</v>
      </c>
      <c r="C6" s="134"/>
      <c r="D6" s="135"/>
      <c r="E6" s="136"/>
      <c r="F6" s="136"/>
      <c r="G6" s="136"/>
      <c r="H6" s="137"/>
      <c r="I6" s="138"/>
      <c r="J6" s="136"/>
      <c r="K6" s="136"/>
      <c r="L6" s="137"/>
      <c r="M6" s="138"/>
      <c r="N6" s="136"/>
      <c r="O6" s="136"/>
      <c r="P6" s="136"/>
      <c r="Q6" s="137"/>
      <c r="R6" s="138"/>
      <c r="S6" s="136"/>
      <c r="T6" s="136"/>
      <c r="U6" s="137"/>
      <c r="V6" s="138"/>
      <c r="W6" s="136"/>
      <c r="X6" s="136"/>
      <c r="Y6" s="136"/>
      <c r="Z6" s="137"/>
      <c r="AA6" s="139"/>
      <c r="AB6" s="136"/>
      <c r="AC6" s="136"/>
      <c r="AD6" s="136"/>
      <c r="AE6" s="136"/>
      <c r="AF6" s="136"/>
      <c r="AG6" s="136"/>
      <c r="AH6" s="136"/>
      <c r="AI6" s="136"/>
      <c r="AJ6" s="136"/>
      <c r="AK6" s="136"/>
      <c r="AL6" s="136"/>
      <c r="AM6" s="136"/>
      <c r="AN6" s="136"/>
      <c r="AO6" s="136"/>
      <c r="AP6" s="136"/>
      <c r="AQ6" s="136"/>
      <c r="AR6" s="136"/>
      <c r="AS6" s="136"/>
      <c r="AT6" s="136"/>
    </row>
    <row r="7" spans="1:46" ht="22.5" customHeight="1" x14ac:dyDescent="0.2">
      <c r="B7" s="140" t="s">
        <v>439</v>
      </c>
      <c r="C7" s="141">
        <f>SUM(E7:AT7)</f>
        <v>4</v>
      </c>
      <c r="D7" s="142" t="s">
        <v>16</v>
      </c>
      <c r="E7" s="143">
        <v>1</v>
      </c>
      <c r="F7" s="143">
        <v>1</v>
      </c>
      <c r="G7" s="143">
        <v>1</v>
      </c>
      <c r="H7" s="144">
        <v>1</v>
      </c>
      <c r="I7" s="145"/>
      <c r="J7" s="143"/>
      <c r="K7" s="143"/>
      <c r="L7" s="144"/>
      <c r="M7" s="145"/>
      <c r="N7" s="143"/>
      <c r="O7" s="143"/>
      <c r="P7" s="143"/>
      <c r="Q7" s="144"/>
      <c r="R7" s="145"/>
      <c r="S7" s="143"/>
      <c r="T7" s="143"/>
      <c r="U7" s="144"/>
      <c r="V7" s="145"/>
      <c r="W7" s="143"/>
      <c r="X7" s="143"/>
      <c r="Y7" s="143"/>
      <c r="Z7" s="144"/>
      <c r="AB7" s="143"/>
      <c r="AC7" s="146"/>
      <c r="AD7" s="143"/>
      <c r="AE7" s="143"/>
      <c r="AF7" s="143"/>
      <c r="AG7" s="143"/>
      <c r="AH7" s="143"/>
      <c r="AI7" s="143"/>
      <c r="AJ7" s="143"/>
      <c r="AK7" s="143"/>
      <c r="AL7" s="143"/>
      <c r="AM7" s="143"/>
      <c r="AN7" s="143"/>
      <c r="AO7" s="143"/>
      <c r="AP7" s="143"/>
      <c r="AQ7" s="143"/>
      <c r="AR7" s="143"/>
      <c r="AS7" s="143"/>
      <c r="AT7" s="143"/>
    </row>
    <row r="8" spans="1:46" ht="22.5" customHeight="1" x14ac:dyDescent="0.2">
      <c r="B8" s="140" t="s">
        <v>440</v>
      </c>
      <c r="C8" s="141">
        <f>SUM(E8:AE8)</f>
        <v>0</v>
      </c>
      <c r="D8" s="45" t="s">
        <v>23</v>
      </c>
      <c r="E8" s="143"/>
      <c r="F8" s="143"/>
      <c r="G8" s="143"/>
      <c r="H8" s="144"/>
      <c r="I8" s="147" t="s">
        <v>1045</v>
      </c>
      <c r="J8" s="148"/>
      <c r="K8" s="148"/>
      <c r="L8" s="148"/>
      <c r="M8" s="148"/>
      <c r="N8" s="148"/>
      <c r="O8" s="148"/>
      <c r="P8" s="148"/>
      <c r="Q8" s="148"/>
      <c r="R8" s="148"/>
      <c r="S8" s="148"/>
      <c r="T8" s="148"/>
      <c r="U8" s="148"/>
      <c r="V8" s="148"/>
      <c r="W8" s="148"/>
      <c r="X8" s="148"/>
      <c r="Y8" s="149"/>
      <c r="Z8" s="144"/>
      <c r="AA8" s="146"/>
      <c r="AB8" s="143"/>
      <c r="AC8" s="143"/>
      <c r="AD8" s="143"/>
      <c r="AE8" s="143"/>
      <c r="AF8" s="143"/>
      <c r="AG8" s="143"/>
      <c r="AH8" s="143"/>
      <c r="AI8" s="143"/>
      <c r="AJ8" s="143"/>
      <c r="AK8" s="143"/>
      <c r="AL8" s="143"/>
      <c r="AM8" s="143"/>
      <c r="AN8" s="143"/>
      <c r="AO8" s="143"/>
      <c r="AP8" s="143"/>
      <c r="AQ8" s="143"/>
      <c r="AR8" s="143"/>
      <c r="AS8" s="143"/>
      <c r="AT8" s="143"/>
    </row>
    <row r="9" spans="1:46" ht="22.5" customHeight="1" x14ac:dyDescent="0.2">
      <c r="A9" s="132">
        <v>2</v>
      </c>
      <c r="B9" s="133" t="s">
        <v>441</v>
      </c>
      <c r="C9" s="134"/>
      <c r="D9" s="135"/>
      <c r="E9" s="136"/>
      <c r="F9" s="136"/>
      <c r="G9" s="136"/>
      <c r="H9" s="137"/>
      <c r="I9" s="138"/>
      <c r="J9" s="136"/>
      <c r="K9" s="136"/>
      <c r="L9" s="137"/>
      <c r="M9" s="138"/>
      <c r="N9" s="136"/>
      <c r="O9" s="136"/>
      <c r="P9" s="136"/>
      <c r="Q9" s="137"/>
      <c r="R9" s="138"/>
      <c r="S9" s="136"/>
      <c r="T9" s="136"/>
      <c r="U9" s="137"/>
      <c r="V9" s="138"/>
      <c r="W9" s="136"/>
      <c r="X9" s="136"/>
      <c r="Y9" s="136"/>
      <c r="Z9" s="137"/>
      <c r="AA9" s="139"/>
      <c r="AB9" s="136"/>
      <c r="AC9" s="136"/>
      <c r="AD9" s="136"/>
      <c r="AE9" s="136"/>
      <c r="AF9" s="136"/>
      <c r="AG9" s="136"/>
      <c r="AH9" s="136"/>
      <c r="AI9" s="136"/>
      <c r="AJ9" s="136"/>
      <c r="AK9" s="136"/>
      <c r="AL9" s="136"/>
      <c r="AM9" s="136"/>
      <c r="AN9" s="136"/>
      <c r="AO9" s="136"/>
      <c r="AP9" s="136"/>
      <c r="AQ9" s="136"/>
      <c r="AR9" s="136"/>
      <c r="AS9" s="136"/>
      <c r="AT9" s="136"/>
    </row>
    <row r="10" spans="1:46" ht="22.5" customHeight="1" x14ac:dyDescent="0.2">
      <c r="B10" s="140" t="s">
        <v>442</v>
      </c>
      <c r="C10" s="141">
        <f>SUM(E10:AT10)</f>
        <v>4</v>
      </c>
      <c r="D10" s="45" t="s">
        <v>23</v>
      </c>
      <c r="E10" s="143"/>
      <c r="F10" s="143"/>
      <c r="G10" s="143"/>
      <c r="H10" s="144"/>
      <c r="I10" s="145">
        <v>1</v>
      </c>
      <c r="J10" s="145">
        <v>1</v>
      </c>
      <c r="K10" s="143">
        <v>1</v>
      </c>
      <c r="L10" s="143">
        <v>1</v>
      </c>
      <c r="M10" s="143"/>
      <c r="N10" s="143"/>
      <c r="P10" s="143"/>
      <c r="Q10" s="144"/>
      <c r="R10" s="145"/>
      <c r="S10" s="143"/>
      <c r="T10" s="143"/>
      <c r="U10" s="144"/>
      <c r="V10" s="145"/>
      <c r="W10" s="143"/>
      <c r="X10" s="143"/>
      <c r="Y10" s="143"/>
      <c r="Z10" s="144"/>
      <c r="AA10" s="146"/>
      <c r="AB10" s="143"/>
      <c r="AC10" s="143"/>
      <c r="AD10" s="143"/>
      <c r="AE10" s="143"/>
      <c r="AF10" s="143"/>
      <c r="AG10" s="143"/>
      <c r="AH10" s="143"/>
      <c r="AI10" s="143"/>
      <c r="AJ10" s="143"/>
      <c r="AK10" s="143"/>
      <c r="AL10" s="143"/>
      <c r="AM10" s="143"/>
      <c r="AN10" s="143"/>
      <c r="AO10" s="143"/>
      <c r="AP10" s="143"/>
      <c r="AQ10" s="143"/>
      <c r="AR10" s="143"/>
      <c r="AS10" s="143"/>
      <c r="AT10" s="143"/>
    </row>
    <row r="11" spans="1:46" ht="22.5" customHeight="1" x14ac:dyDescent="0.2">
      <c r="A11" s="132">
        <v>3</v>
      </c>
      <c r="B11" s="133" t="s">
        <v>443</v>
      </c>
      <c r="C11" s="134"/>
      <c r="D11" s="135"/>
      <c r="E11" s="136"/>
      <c r="F11" s="136"/>
      <c r="G11" s="136"/>
      <c r="H11" s="137"/>
      <c r="I11" s="138"/>
      <c r="J11" s="136"/>
      <c r="K11" s="136"/>
      <c r="L11" s="137"/>
      <c r="M11" s="138"/>
      <c r="N11" s="136"/>
      <c r="O11" s="136"/>
      <c r="P11" s="136"/>
      <c r="Q11" s="137"/>
      <c r="R11" s="138"/>
      <c r="S11" s="136"/>
      <c r="T11" s="136"/>
      <c r="U11" s="137"/>
      <c r="V11" s="138"/>
      <c r="W11" s="136"/>
      <c r="X11" s="136"/>
      <c r="Y11" s="136"/>
      <c r="Z11" s="137"/>
      <c r="AA11" s="139"/>
      <c r="AB11" s="136"/>
      <c r="AC11" s="136"/>
      <c r="AD11" s="136"/>
      <c r="AE11" s="136"/>
      <c r="AF11" s="136"/>
      <c r="AG11" s="136"/>
      <c r="AH11" s="136"/>
      <c r="AI11" s="136"/>
      <c r="AJ11" s="136"/>
      <c r="AK11" s="136"/>
      <c r="AL11" s="136"/>
      <c r="AM11" s="136"/>
      <c r="AN11" s="136"/>
      <c r="AO11" s="136"/>
      <c r="AP11" s="136"/>
      <c r="AQ11" s="136"/>
      <c r="AR11" s="136"/>
      <c r="AS11" s="136"/>
      <c r="AT11" s="136"/>
    </row>
    <row r="12" spans="1:46" ht="22.5" customHeight="1" x14ac:dyDescent="0.2">
      <c r="B12" s="140" t="s">
        <v>444</v>
      </c>
      <c r="C12" s="141">
        <f t="shared" ref="C12:C13" si="0">SUM(E12:AT12)</f>
        <v>5</v>
      </c>
      <c r="D12" s="45" t="s">
        <v>23</v>
      </c>
      <c r="E12" s="143"/>
      <c r="F12" s="143"/>
      <c r="G12" s="143"/>
      <c r="H12" s="144"/>
      <c r="I12" s="145"/>
      <c r="J12" s="143"/>
      <c r="K12" s="143"/>
      <c r="L12" s="143"/>
      <c r="M12" s="143"/>
      <c r="N12" s="143"/>
      <c r="O12" s="143"/>
      <c r="P12" s="143"/>
      <c r="Q12" s="143"/>
      <c r="R12" s="143"/>
      <c r="S12" s="143"/>
      <c r="T12" s="143"/>
      <c r="U12" s="144"/>
      <c r="V12" s="145"/>
      <c r="W12" s="143"/>
      <c r="X12" s="143">
        <v>1</v>
      </c>
      <c r="Y12" s="143">
        <v>1</v>
      </c>
      <c r="Z12" s="143">
        <v>1</v>
      </c>
      <c r="AA12" s="143">
        <v>1</v>
      </c>
      <c r="AB12" s="143">
        <v>1</v>
      </c>
      <c r="AC12" s="143"/>
      <c r="AD12" s="143"/>
      <c r="AE12" s="143"/>
      <c r="AF12" s="143"/>
      <c r="AG12" s="143"/>
      <c r="AH12" s="143"/>
      <c r="AI12" s="143"/>
      <c r="AJ12" s="143"/>
      <c r="AK12" s="143"/>
      <c r="AL12" s="143"/>
      <c r="AM12" s="143"/>
      <c r="AN12" s="143"/>
      <c r="AO12" s="143"/>
      <c r="AP12" s="143"/>
      <c r="AQ12" s="143"/>
      <c r="AR12" s="143"/>
      <c r="AS12" s="143"/>
      <c r="AT12" s="143"/>
    </row>
    <row r="13" spans="1:46" ht="22.5" customHeight="1" x14ac:dyDescent="0.2">
      <c r="B13" s="140" t="s">
        <v>445</v>
      </c>
      <c r="C13" s="141">
        <f t="shared" si="0"/>
        <v>6</v>
      </c>
      <c r="D13" s="45" t="s">
        <v>23</v>
      </c>
      <c r="E13" s="143"/>
      <c r="F13" s="143"/>
      <c r="G13" s="143"/>
      <c r="H13" s="144"/>
      <c r="I13" s="145"/>
      <c r="J13" s="143"/>
      <c r="K13" s="143"/>
      <c r="L13" s="143"/>
      <c r="M13" s="143"/>
      <c r="N13" s="143"/>
      <c r="O13" s="143"/>
      <c r="P13" s="143"/>
      <c r="Q13" s="143"/>
      <c r="R13" s="143"/>
      <c r="S13" s="143"/>
      <c r="T13" s="143"/>
      <c r="U13" s="144"/>
      <c r="V13" s="145"/>
      <c r="W13" s="143"/>
      <c r="X13" s="143"/>
      <c r="Y13" s="143">
        <v>1</v>
      </c>
      <c r="Z13" s="143">
        <v>1</v>
      </c>
      <c r="AA13" s="143">
        <v>1</v>
      </c>
      <c r="AB13" s="143">
        <v>1</v>
      </c>
      <c r="AC13" s="143">
        <v>1</v>
      </c>
      <c r="AD13" s="143">
        <v>1</v>
      </c>
      <c r="AE13" s="143"/>
      <c r="AF13" s="143"/>
      <c r="AG13" s="143"/>
      <c r="AH13" s="143"/>
      <c r="AI13" s="143"/>
      <c r="AJ13" s="143"/>
      <c r="AK13" s="143"/>
      <c r="AL13" s="143"/>
      <c r="AM13" s="143"/>
      <c r="AN13" s="143"/>
      <c r="AO13" s="143"/>
      <c r="AP13" s="143"/>
      <c r="AQ13" s="143"/>
      <c r="AR13" s="143"/>
      <c r="AS13" s="143"/>
      <c r="AT13" s="143"/>
    </row>
    <row r="14" spans="1:46" ht="22.5" customHeight="1" x14ac:dyDescent="0.2">
      <c r="A14" s="132">
        <v>4</v>
      </c>
      <c r="B14" s="133" t="s">
        <v>446</v>
      </c>
      <c r="C14" s="134"/>
      <c r="D14" s="135"/>
      <c r="E14" s="136"/>
      <c r="F14" s="136"/>
      <c r="G14" s="136"/>
      <c r="H14" s="137"/>
      <c r="I14" s="138"/>
      <c r="J14" s="136"/>
      <c r="K14" s="136"/>
      <c r="L14" s="137"/>
      <c r="M14" s="138"/>
      <c r="N14" s="136"/>
      <c r="O14" s="136"/>
      <c r="P14" s="136"/>
      <c r="Q14" s="137"/>
      <c r="R14" s="138"/>
      <c r="S14" s="136"/>
      <c r="T14" s="136"/>
      <c r="U14" s="137"/>
      <c r="V14" s="138"/>
      <c r="W14" s="136"/>
      <c r="X14" s="136"/>
      <c r="Y14" s="136"/>
      <c r="Z14" s="137"/>
      <c r="AA14" s="139"/>
      <c r="AB14" s="136"/>
      <c r="AC14" s="136"/>
      <c r="AD14" s="136"/>
      <c r="AE14" s="136"/>
      <c r="AF14" s="136"/>
      <c r="AG14" s="136"/>
      <c r="AH14" s="136"/>
      <c r="AI14" s="136"/>
      <c r="AJ14" s="136"/>
      <c r="AK14" s="136"/>
      <c r="AL14" s="136"/>
      <c r="AM14" s="136"/>
      <c r="AN14" s="136"/>
      <c r="AO14" s="136"/>
      <c r="AP14" s="136"/>
      <c r="AQ14" s="136"/>
      <c r="AR14" s="136"/>
      <c r="AS14" s="136"/>
      <c r="AT14" s="136"/>
    </row>
    <row r="15" spans="1:46" ht="22.5" customHeight="1" x14ac:dyDescent="0.2">
      <c r="B15" s="140" t="s">
        <v>447</v>
      </c>
      <c r="C15" s="141">
        <f t="shared" ref="C15:C16" si="1">SUM(E15:AT15)</f>
        <v>7</v>
      </c>
      <c r="D15" s="45" t="s">
        <v>23</v>
      </c>
      <c r="E15" s="143"/>
      <c r="F15" s="143"/>
      <c r="G15" s="143"/>
      <c r="H15" s="144"/>
      <c r="I15" s="145"/>
      <c r="J15" s="143"/>
      <c r="K15" s="143"/>
      <c r="L15" s="144"/>
      <c r="M15" s="143"/>
      <c r="N15" s="143"/>
      <c r="O15" s="143"/>
      <c r="P15" s="143"/>
      <c r="Q15" s="143"/>
      <c r="R15" s="143"/>
      <c r="S15" s="143"/>
      <c r="T15" s="143"/>
      <c r="U15" s="144"/>
      <c r="V15" s="145"/>
      <c r="W15" s="143">
        <v>1</v>
      </c>
      <c r="X15" s="143">
        <v>1</v>
      </c>
      <c r="Y15" s="143">
        <v>1</v>
      </c>
      <c r="Z15" s="143">
        <v>1</v>
      </c>
      <c r="AA15" s="143">
        <v>1</v>
      </c>
      <c r="AB15" s="143">
        <v>1</v>
      </c>
      <c r="AC15" s="143">
        <v>1</v>
      </c>
      <c r="AD15" s="143"/>
      <c r="AE15" s="143"/>
      <c r="AF15" s="143"/>
      <c r="AG15" s="143"/>
      <c r="AH15" s="143"/>
      <c r="AI15" s="143"/>
      <c r="AJ15" s="143"/>
      <c r="AK15" s="143"/>
      <c r="AL15" s="143"/>
      <c r="AM15" s="143"/>
      <c r="AN15" s="143"/>
      <c r="AO15" s="143"/>
      <c r="AP15" s="143"/>
      <c r="AQ15" s="143"/>
      <c r="AR15" s="143"/>
      <c r="AS15" s="143"/>
      <c r="AT15" s="143"/>
    </row>
    <row r="16" spans="1:46" ht="22.5" customHeight="1" x14ac:dyDescent="0.2">
      <c r="B16" s="140" t="s">
        <v>448</v>
      </c>
      <c r="C16" s="141">
        <f t="shared" si="1"/>
        <v>10</v>
      </c>
      <c r="D16" s="45" t="s">
        <v>23</v>
      </c>
      <c r="E16" s="143"/>
      <c r="F16" s="143"/>
      <c r="G16" s="143"/>
      <c r="H16" s="144"/>
      <c r="I16" s="145"/>
      <c r="J16" s="143"/>
      <c r="K16" s="143"/>
      <c r="L16" s="144"/>
      <c r="M16" s="143"/>
      <c r="N16" s="143"/>
      <c r="O16" s="143"/>
      <c r="P16" s="143"/>
      <c r="Q16" s="143">
        <v>1</v>
      </c>
      <c r="R16" s="143">
        <v>1</v>
      </c>
      <c r="S16" s="144">
        <v>1</v>
      </c>
      <c r="T16" s="143">
        <v>1</v>
      </c>
      <c r="U16" s="144">
        <v>1</v>
      </c>
      <c r="V16" s="145">
        <v>1</v>
      </c>
      <c r="W16" s="143">
        <v>1</v>
      </c>
      <c r="X16" s="143">
        <v>1</v>
      </c>
      <c r="Y16" s="143">
        <v>1</v>
      </c>
      <c r="Z16" s="143">
        <v>1</v>
      </c>
      <c r="AA16" s="146"/>
      <c r="AB16" s="143"/>
      <c r="AC16" s="143"/>
      <c r="AD16" s="143"/>
      <c r="AE16" s="143"/>
      <c r="AF16" s="143"/>
      <c r="AG16" s="143"/>
      <c r="AH16" s="143"/>
      <c r="AI16" s="143"/>
      <c r="AJ16" s="143"/>
      <c r="AK16" s="143"/>
      <c r="AL16" s="143"/>
      <c r="AM16" s="143"/>
      <c r="AN16" s="143"/>
      <c r="AO16" s="143"/>
      <c r="AP16" s="143"/>
      <c r="AQ16" s="143"/>
      <c r="AR16" s="143"/>
      <c r="AS16" s="143"/>
      <c r="AT16" s="143"/>
    </row>
    <row r="17" spans="1:46" ht="22.5" customHeight="1" x14ac:dyDescent="0.2">
      <c r="A17" s="132">
        <v>4</v>
      </c>
      <c r="B17" s="133" t="s">
        <v>449</v>
      </c>
      <c r="C17" s="134"/>
      <c r="D17" s="135"/>
      <c r="E17" s="136"/>
      <c r="F17" s="136"/>
      <c r="G17" s="136"/>
      <c r="H17" s="137"/>
      <c r="I17" s="138"/>
      <c r="J17" s="136"/>
      <c r="K17" s="136"/>
      <c r="L17" s="137"/>
      <c r="M17" s="138"/>
      <c r="N17" s="136"/>
      <c r="O17" s="136"/>
      <c r="P17" s="136"/>
      <c r="Q17" s="137"/>
      <c r="R17" s="138"/>
      <c r="S17" s="136"/>
      <c r="T17" s="136"/>
      <c r="U17" s="137"/>
      <c r="V17" s="138"/>
      <c r="W17" s="136"/>
      <c r="X17" s="136"/>
      <c r="Y17" s="136"/>
      <c r="Z17" s="137"/>
      <c r="AA17" s="139"/>
      <c r="AB17" s="136"/>
      <c r="AC17" s="136"/>
      <c r="AD17" s="136"/>
      <c r="AE17" s="136"/>
      <c r="AF17" s="136"/>
      <c r="AG17" s="136"/>
      <c r="AH17" s="136"/>
      <c r="AI17" s="136"/>
      <c r="AJ17" s="136"/>
      <c r="AK17" s="136"/>
      <c r="AL17" s="136"/>
      <c r="AM17" s="136"/>
      <c r="AN17" s="136"/>
      <c r="AO17" s="136"/>
      <c r="AP17" s="136"/>
      <c r="AQ17" s="136"/>
      <c r="AR17" s="136"/>
      <c r="AS17" s="136"/>
      <c r="AT17" s="136"/>
    </row>
    <row r="18" spans="1:46" ht="22.5" customHeight="1" x14ac:dyDescent="0.2">
      <c r="B18" s="140" t="s">
        <v>444</v>
      </c>
      <c r="C18" s="141">
        <f t="shared" ref="C18:C19" si="2">SUM(E18:AT18)</f>
        <v>5</v>
      </c>
      <c r="D18" s="45" t="s">
        <v>23</v>
      </c>
      <c r="E18" s="143"/>
      <c r="F18" s="143"/>
      <c r="G18" s="143"/>
      <c r="H18" s="144"/>
      <c r="I18" s="145"/>
      <c r="J18" s="143"/>
      <c r="K18" s="143"/>
      <c r="L18" s="143"/>
      <c r="M18" s="143"/>
      <c r="N18" s="143"/>
      <c r="O18" s="143"/>
      <c r="P18" s="143"/>
      <c r="Q18" s="143"/>
      <c r="R18" s="143"/>
      <c r="S18" s="143"/>
      <c r="T18" s="143"/>
      <c r="U18" s="143"/>
      <c r="V18" s="145"/>
      <c r="W18" s="143"/>
      <c r="X18" s="143">
        <v>1</v>
      </c>
      <c r="Y18" s="143">
        <v>1</v>
      </c>
      <c r="Z18" s="143">
        <v>1</v>
      </c>
      <c r="AA18" s="143">
        <v>1</v>
      </c>
      <c r="AB18" s="143">
        <v>1</v>
      </c>
      <c r="AC18" s="143"/>
      <c r="AD18" s="143"/>
      <c r="AE18" s="143"/>
      <c r="AF18" s="143"/>
      <c r="AG18" s="143"/>
      <c r="AH18" s="143"/>
      <c r="AI18" s="143"/>
      <c r="AJ18" s="143"/>
      <c r="AK18" s="143"/>
      <c r="AL18" s="143"/>
      <c r="AM18" s="143"/>
      <c r="AN18" s="143"/>
      <c r="AO18" s="143"/>
      <c r="AP18" s="143"/>
      <c r="AQ18" s="143"/>
      <c r="AR18" s="143"/>
      <c r="AS18" s="143"/>
      <c r="AT18" s="143"/>
    </row>
    <row r="19" spans="1:46" ht="22.5" customHeight="1" x14ac:dyDescent="0.2">
      <c r="B19" s="140" t="s">
        <v>450</v>
      </c>
      <c r="C19" s="141">
        <f t="shared" si="2"/>
        <v>5</v>
      </c>
      <c r="D19" s="45" t="s">
        <v>23</v>
      </c>
      <c r="E19" s="143"/>
      <c r="F19" s="143"/>
      <c r="G19" s="143"/>
      <c r="H19" s="144"/>
      <c r="I19" s="145"/>
      <c r="J19" s="143"/>
      <c r="K19" s="143"/>
      <c r="L19" s="143"/>
      <c r="M19" s="143"/>
      <c r="N19" s="143"/>
      <c r="O19" s="143"/>
      <c r="P19" s="143"/>
      <c r="Q19" s="143"/>
      <c r="R19" s="143"/>
      <c r="S19" s="143"/>
      <c r="T19" s="143"/>
      <c r="U19" s="143"/>
      <c r="V19" s="143"/>
      <c r="W19" s="143"/>
      <c r="X19" s="143">
        <v>1</v>
      </c>
      <c r="Y19" s="143">
        <v>1</v>
      </c>
      <c r="Z19" s="143">
        <v>1</v>
      </c>
      <c r="AA19" s="143">
        <v>1</v>
      </c>
      <c r="AB19" s="143">
        <v>1</v>
      </c>
      <c r="AC19" s="143"/>
      <c r="AD19" s="143"/>
      <c r="AE19" s="143"/>
      <c r="AF19" s="143"/>
      <c r="AG19" s="143"/>
      <c r="AH19" s="143"/>
      <c r="AI19" s="143"/>
      <c r="AJ19" s="143"/>
      <c r="AK19" s="143"/>
      <c r="AL19" s="143"/>
      <c r="AM19" s="143"/>
      <c r="AN19" s="143"/>
      <c r="AO19" s="143"/>
      <c r="AP19" s="143"/>
      <c r="AQ19" s="143"/>
      <c r="AR19" s="143"/>
      <c r="AS19" s="143"/>
      <c r="AT19" s="143"/>
    </row>
    <row r="20" spans="1:46" ht="22.5" customHeight="1" x14ac:dyDescent="0.2">
      <c r="A20" s="132">
        <v>4</v>
      </c>
      <c r="B20" s="133" t="s">
        <v>451</v>
      </c>
      <c r="C20" s="134"/>
      <c r="D20" s="135"/>
      <c r="E20" s="136"/>
      <c r="F20" s="136"/>
      <c r="G20" s="136"/>
      <c r="H20" s="137"/>
      <c r="I20" s="138"/>
      <c r="J20" s="136"/>
      <c r="K20" s="136"/>
      <c r="L20" s="137"/>
      <c r="M20" s="138"/>
      <c r="N20" s="136"/>
      <c r="O20" s="136"/>
      <c r="P20" s="136"/>
      <c r="Q20" s="137"/>
      <c r="R20" s="138"/>
      <c r="S20" s="136"/>
      <c r="T20" s="136"/>
      <c r="U20" s="137"/>
      <c r="V20" s="138"/>
      <c r="W20" s="136"/>
      <c r="X20" s="136"/>
      <c r="Y20" s="136"/>
      <c r="Z20" s="137"/>
      <c r="AA20" s="139"/>
      <c r="AB20" s="136"/>
      <c r="AC20" s="136"/>
      <c r="AD20" s="136"/>
      <c r="AE20" s="136"/>
      <c r="AF20" s="136"/>
      <c r="AG20" s="136"/>
      <c r="AH20" s="136"/>
      <c r="AI20" s="136"/>
      <c r="AJ20" s="136"/>
      <c r="AK20" s="136"/>
      <c r="AL20" s="136"/>
      <c r="AM20" s="136"/>
      <c r="AN20" s="136"/>
      <c r="AO20" s="136"/>
      <c r="AP20" s="136"/>
      <c r="AQ20" s="136"/>
      <c r="AR20" s="136"/>
      <c r="AS20" s="136"/>
      <c r="AT20" s="136"/>
    </row>
    <row r="21" spans="1:46" ht="22.5" customHeight="1" x14ac:dyDescent="0.2">
      <c r="B21" s="140" t="s">
        <v>452</v>
      </c>
      <c r="C21" s="141">
        <f t="shared" ref="C21:C22" si="3">SUM(E21:AT21)</f>
        <v>3</v>
      </c>
      <c r="D21" s="45" t="s">
        <v>23</v>
      </c>
      <c r="E21" s="143"/>
      <c r="F21" s="143"/>
      <c r="G21" s="143"/>
      <c r="H21" s="144"/>
      <c r="I21" s="145"/>
      <c r="J21" s="143"/>
      <c r="K21" s="143"/>
      <c r="L21" s="143"/>
      <c r="M21" s="143"/>
      <c r="N21" s="143"/>
      <c r="O21" s="143"/>
      <c r="P21" s="143"/>
      <c r="Q21" s="143"/>
      <c r="R21" s="143"/>
      <c r="S21" s="143"/>
      <c r="T21" s="143"/>
      <c r="U21" s="143"/>
      <c r="V21" s="143"/>
      <c r="W21" s="143"/>
      <c r="X21" s="143">
        <v>1</v>
      </c>
      <c r="Y21" s="143">
        <v>1</v>
      </c>
      <c r="Z21" s="143">
        <v>1</v>
      </c>
      <c r="AA21" s="146"/>
      <c r="AB21" s="143"/>
      <c r="AC21" s="143"/>
      <c r="AD21" s="143"/>
      <c r="AE21" s="143"/>
      <c r="AF21" s="143"/>
      <c r="AG21" s="143"/>
      <c r="AH21" s="143"/>
      <c r="AI21" s="143"/>
      <c r="AJ21" s="143"/>
      <c r="AK21" s="143"/>
      <c r="AL21" s="143"/>
      <c r="AM21" s="143"/>
      <c r="AN21" s="143"/>
      <c r="AO21" s="143"/>
      <c r="AP21" s="143"/>
      <c r="AQ21" s="143"/>
      <c r="AR21" s="143"/>
      <c r="AS21" s="143"/>
      <c r="AT21" s="143"/>
    </row>
    <row r="22" spans="1:46" ht="22.5" customHeight="1" x14ac:dyDescent="0.2">
      <c r="B22" s="140" t="s">
        <v>453</v>
      </c>
      <c r="C22" s="141">
        <f t="shared" si="3"/>
        <v>3</v>
      </c>
      <c r="D22" s="45" t="s">
        <v>23</v>
      </c>
      <c r="E22" s="143"/>
      <c r="F22" s="143"/>
      <c r="G22" s="143"/>
      <c r="H22" s="144"/>
      <c r="I22" s="145"/>
      <c r="J22" s="143"/>
      <c r="K22" s="143"/>
      <c r="L22" s="143"/>
      <c r="M22" s="143"/>
      <c r="N22" s="143"/>
      <c r="O22" s="143"/>
      <c r="P22" s="143"/>
      <c r="Q22" s="143"/>
      <c r="R22" s="143"/>
      <c r="S22" s="143"/>
      <c r="T22" s="143"/>
      <c r="U22" s="143"/>
      <c r="V22" s="143"/>
      <c r="W22" s="143"/>
      <c r="X22" s="143"/>
      <c r="Y22" s="143">
        <v>1</v>
      </c>
      <c r="Z22" s="143">
        <v>1</v>
      </c>
      <c r="AA22" s="143">
        <v>1</v>
      </c>
      <c r="AB22" s="143"/>
      <c r="AC22" s="143"/>
      <c r="AD22" s="143"/>
      <c r="AE22" s="143"/>
      <c r="AF22" s="143"/>
      <c r="AG22" s="143"/>
      <c r="AH22" s="143"/>
      <c r="AI22" s="143"/>
      <c r="AJ22" s="143"/>
      <c r="AK22" s="143"/>
      <c r="AL22" s="143"/>
      <c r="AM22" s="143"/>
      <c r="AN22" s="143"/>
      <c r="AO22" s="143"/>
      <c r="AP22" s="143"/>
      <c r="AQ22" s="143"/>
      <c r="AR22" s="143"/>
      <c r="AS22" s="143"/>
      <c r="AT22" s="143"/>
    </row>
    <row r="23" spans="1:46" ht="22.5" customHeight="1" x14ac:dyDescent="0.2">
      <c r="A23" s="132">
        <v>4</v>
      </c>
      <c r="B23" s="133" t="s">
        <v>454</v>
      </c>
      <c r="C23" s="134"/>
      <c r="D23" s="135"/>
      <c r="E23" s="136"/>
      <c r="F23" s="136"/>
      <c r="G23" s="136"/>
      <c r="H23" s="137"/>
      <c r="I23" s="138"/>
      <c r="J23" s="136"/>
      <c r="K23" s="136"/>
      <c r="L23" s="137"/>
      <c r="M23" s="138"/>
      <c r="N23" s="136"/>
      <c r="O23" s="136"/>
      <c r="P23" s="136"/>
      <c r="Q23" s="137"/>
      <c r="R23" s="138"/>
      <c r="S23" s="136"/>
      <c r="T23" s="136"/>
      <c r="U23" s="137"/>
      <c r="V23" s="138"/>
      <c r="W23" s="136"/>
      <c r="X23" s="136"/>
      <c r="Y23" s="136"/>
      <c r="Z23" s="137"/>
      <c r="AA23" s="139"/>
      <c r="AB23" s="136"/>
      <c r="AC23" s="136"/>
      <c r="AD23" s="136"/>
      <c r="AE23" s="136"/>
      <c r="AF23" s="136"/>
      <c r="AG23" s="136"/>
      <c r="AH23" s="136"/>
      <c r="AI23" s="136"/>
      <c r="AJ23" s="136"/>
      <c r="AK23" s="136"/>
      <c r="AL23" s="136"/>
      <c r="AM23" s="136"/>
      <c r="AN23" s="136"/>
      <c r="AO23" s="136"/>
      <c r="AP23" s="136"/>
      <c r="AQ23" s="136"/>
      <c r="AR23" s="136"/>
      <c r="AS23" s="136"/>
      <c r="AT23" s="136"/>
    </row>
    <row r="24" spans="1:46" ht="22.5" customHeight="1" x14ac:dyDescent="0.2">
      <c r="B24" s="140" t="s">
        <v>455</v>
      </c>
      <c r="C24" s="141">
        <f t="shared" ref="C24:C27" si="4">SUM(E24:AT24)</f>
        <v>3</v>
      </c>
      <c r="D24" s="45" t="s">
        <v>23</v>
      </c>
      <c r="E24" s="143"/>
      <c r="F24" s="143"/>
      <c r="G24" s="143"/>
      <c r="H24" s="144"/>
      <c r="I24" s="145"/>
      <c r="J24" s="143"/>
      <c r="K24" s="143"/>
      <c r="L24" s="143"/>
      <c r="M24" s="143"/>
      <c r="N24" s="143"/>
      <c r="O24" s="143"/>
      <c r="P24" s="143"/>
      <c r="Q24" s="143"/>
      <c r="R24" s="143"/>
      <c r="S24" s="143"/>
      <c r="T24" s="143"/>
      <c r="U24" s="143"/>
      <c r="V24" s="143"/>
      <c r="W24" s="143"/>
      <c r="X24" s="143"/>
      <c r="Y24" s="143"/>
      <c r="Z24" s="143"/>
      <c r="AA24" s="143"/>
      <c r="AB24" s="143"/>
      <c r="AC24" s="143"/>
      <c r="AD24" s="143">
        <v>1</v>
      </c>
      <c r="AE24" s="143">
        <v>1</v>
      </c>
      <c r="AF24" s="143">
        <v>1</v>
      </c>
      <c r="AG24" s="143"/>
      <c r="AH24" s="143"/>
      <c r="AI24" s="143"/>
      <c r="AJ24" s="143"/>
      <c r="AK24" s="143"/>
      <c r="AL24" s="143"/>
      <c r="AM24" s="143"/>
      <c r="AN24" s="143"/>
      <c r="AO24" s="143"/>
      <c r="AP24" s="143"/>
      <c r="AQ24" s="143"/>
      <c r="AR24" s="143"/>
      <c r="AS24" s="143"/>
      <c r="AT24" s="143"/>
    </row>
    <row r="25" spans="1:46" ht="22.5" customHeight="1" x14ac:dyDescent="0.2">
      <c r="B25" s="140" t="s">
        <v>456</v>
      </c>
      <c r="C25" s="141">
        <f t="shared" si="4"/>
        <v>6</v>
      </c>
      <c r="D25" s="45" t="s">
        <v>23</v>
      </c>
      <c r="E25" s="143"/>
      <c r="F25" s="143"/>
      <c r="G25" s="143"/>
      <c r="H25" s="144"/>
      <c r="I25" s="145"/>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v>1</v>
      </c>
      <c r="AG25" s="143">
        <v>1</v>
      </c>
      <c r="AH25" s="143">
        <v>1</v>
      </c>
      <c r="AI25" s="143">
        <v>1</v>
      </c>
      <c r="AJ25" s="143">
        <v>1</v>
      </c>
      <c r="AK25" s="143">
        <v>1</v>
      </c>
      <c r="AL25" s="143"/>
      <c r="AM25" s="143"/>
      <c r="AN25" s="143"/>
      <c r="AO25" s="143"/>
      <c r="AP25" s="143"/>
      <c r="AQ25" s="143"/>
      <c r="AR25" s="143"/>
      <c r="AS25" s="143"/>
      <c r="AT25" s="143"/>
    </row>
    <row r="26" spans="1:46" ht="22.5" customHeight="1" x14ac:dyDescent="0.2">
      <c r="B26" s="140" t="s">
        <v>457</v>
      </c>
      <c r="C26" s="141">
        <f t="shared" si="4"/>
        <v>6</v>
      </c>
      <c r="D26" s="45" t="s">
        <v>23</v>
      </c>
      <c r="E26" s="143"/>
      <c r="F26" s="143"/>
      <c r="G26" s="143"/>
      <c r="H26" s="144"/>
      <c r="I26" s="145"/>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v>1</v>
      </c>
      <c r="AH26" s="143">
        <v>1</v>
      </c>
      <c r="AI26" s="143">
        <v>1</v>
      </c>
      <c r="AJ26" s="143">
        <v>1</v>
      </c>
      <c r="AK26" s="143">
        <v>1</v>
      </c>
      <c r="AL26" s="143">
        <v>1</v>
      </c>
      <c r="AM26" s="143"/>
      <c r="AN26" s="143"/>
      <c r="AO26" s="143"/>
      <c r="AP26" s="143"/>
      <c r="AQ26" s="143"/>
      <c r="AR26" s="143"/>
      <c r="AS26" s="143"/>
      <c r="AT26" s="143"/>
    </row>
    <row r="27" spans="1:46" ht="22.5" customHeight="1" x14ac:dyDescent="0.2">
      <c r="B27" s="140" t="s">
        <v>458</v>
      </c>
      <c r="C27" s="141">
        <f t="shared" si="4"/>
        <v>16</v>
      </c>
      <c r="D27" s="45" t="s">
        <v>23</v>
      </c>
      <c r="E27" s="143"/>
      <c r="F27" s="143"/>
      <c r="G27" s="143"/>
      <c r="H27" s="144"/>
      <c r="I27" s="145"/>
      <c r="J27" s="145"/>
      <c r="K27" s="145"/>
      <c r="L27" s="145"/>
      <c r="M27" s="145"/>
      <c r="N27" s="145"/>
      <c r="O27" s="145"/>
      <c r="P27" s="145"/>
      <c r="Q27" s="145"/>
      <c r="R27" s="145"/>
      <c r="S27" s="145"/>
      <c r="T27" s="145"/>
      <c r="U27" s="145"/>
      <c r="V27" s="145"/>
      <c r="W27" s="145"/>
      <c r="X27" s="143"/>
      <c r="Y27" s="143"/>
      <c r="Z27" s="144"/>
      <c r="AA27" s="143">
        <v>1</v>
      </c>
      <c r="AB27" s="143">
        <v>1</v>
      </c>
      <c r="AC27" s="143">
        <v>1</v>
      </c>
      <c r="AD27" s="143">
        <v>1</v>
      </c>
      <c r="AE27" s="143">
        <v>1</v>
      </c>
      <c r="AF27" s="143">
        <v>1</v>
      </c>
      <c r="AG27" s="143">
        <v>1</v>
      </c>
      <c r="AH27" s="143">
        <v>1</v>
      </c>
      <c r="AI27" s="143">
        <v>1</v>
      </c>
      <c r="AJ27" s="143">
        <v>1</v>
      </c>
      <c r="AK27" s="143">
        <v>1</v>
      </c>
      <c r="AL27" s="143">
        <v>1</v>
      </c>
      <c r="AM27" s="143">
        <v>1</v>
      </c>
      <c r="AN27" s="143">
        <v>1</v>
      </c>
      <c r="AO27" s="143">
        <v>1</v>
      </c>
      <c r="AP27" s="143">
        <v>1</v>
      </c>
      <c r="AQ27" s="143"/>
      <c r="AR27" s="143"/>
      <c r="AS27" s="143"/>
      <c r="AT27" s="143"/>
    </row>
    <row r="28" spans="1:46" ht="22.5" customHeight="1" x14ac:dyDescent="0.2">
      <c r="A28" s="132">
        <v>4</v>
      </c>
      <c r="B28" s="133" t="s">
        <v>1015</v>
      </c>
      <c r="C28" s="134"/>
      <c r="D28" s="135"/>
      <c r="E28" s="136"/>
      <c r="F28" s="136"/>
      <c r="G28" s="136"/>
      <c r="H28" s="137"/>
      <c r="I28" s="138"/>
      <c r="J28" s="136"/>
      <c r="K28" s="136"/>
      <c r="L28" s="137"/>
      <c r="M28" s="138"/>
      <c r="N28" s="136"/>
      <c r="O28" s="136"/>
      <c r="P28" s="136"/>
      <c r="Q28" s="137"/>
      <c r="R28" s="138"/>
      <c r="S28" s="136"/>
      <c r="T28" s="136"/>
      <c r="U28" s="137"/>
      <c r="V28" s="138"/>
      <c r="W28" s="136"/>
      <c r="X28" s="136"/>
      <c r="Y28" s="136"/>
      <c r="Z28" s="137"/>
      <c r="AA28" s="139"/>
      <c r="AB28" s="136"/>
      <c r="AC28" s="136"/>
      <c r="AD28" s="136"/>
      <c r="AE28" s="136"/>
      <c r="AF28" s="136"/>
      <c r="AG28" s="136"/>
      <c r="AH28" s="136"/>
      <c r="AI28" s="136"/>
      <c r="AJ28" s="136"/>
      <c r="AK28" s="136"/>
      <c r="AL28" s="136"/>
      <c r="AM28" s="136"/>
      <c r="AN28" s="136"/>
      <c r="AO28" s="136"/>
      <c r="AP28" s="136"/>
      <c r="AQ28" s="136"/>
      <c r="AR28" s="136"/>
      <c r="AS28" s="136"/>
      <c r="AT28" s="136"/>
    </row>
    <row r="29" spans="1:46" ht="22.5" customHeight="1" x14ac:dyDescent="0.2">
      <c r="B29" s="140" t="s">
        <v>1016</v>
      </c>
      <c r="C29" s="141">
        <f t="shared" ref="C29:C30" si="5">SUM(E29:AT29)</f>
        <v>3</v>
      </c>
      <c r="D29" s="45" t="s">
        <v>23</v>
      </c>
      <c r="E29" s="143"/>
      <c r="F29" s="143"/>
      <c r="G29" s="143"/>
      <c r="H29" s="144"/>
      <c r="I29" s="145"/>
      <c r="K29" s="143"/>
      <c r="L29" s="144"/>
      <c r="M29" s="144"/>
      <c r="N29" s="144"/>
      <c r="O29" s="144"/>
      <c r="P29" s="144"/>
      <c r="Q29" s="144"/>
      <c r="R29" s="144"/>
      <c r="S29" s="144"/>
      <c r="T29" s="144"/>
      <c r="U29" s="144"/>
      <c r="V29" s="144"/>
      <c r="W29" s="143"/>
      <c r="X29" s="143"/>
      <c r="Y29" s="143"/>
      <c r="Z29" s="143">
        <v>1</v>
      </c>
      <c r="AA29" s="143">
        <v>1</v>
      </c>
      <c r="AB29" s="143">
        <v>1</v>
      </c>
      <c r="AC29" s="143"/>
      <c r="AD29" s="143"/>
      <c r="AE29" s="143"/>
      <c r="AF29" s="143"/>
      <c r="AG29" s="143"/>
      <c r="AH29" s="143"/>
      <c r="AI29" s="143"/>
      <c r="AJ29" s="143"/>
      <c r="AK29" s="143"/>
      <c r="AL29" s="143"/>
      <c r="AM29" s="143"/>
      <c r="AN29" s="143"/>
      <c r="AO29" s="143"/>
      <c r="AP29" s="143"/>
      <c r="AQ29" s="143"/>
      <c r="AR29" s="143"/>
      <c r="AS29" s="143"/>
      <c r="AT29" s="143"/>
    </row>
    <row r="30" spans="1:46" ht="22.5" customHeight="1" x14ac:dyDescent="0.2">
      <c r="B30" s="140" t="s">
        <v>1017</v>
      </c>
      <c r="C30" s="141">
        <f t="shared" si="5"/>
        <v>6</v>
      </c>
      <c r="D30" s="45" t="s">
        <v>23</v>
      </c>
      <c r="E30" s="143"/>
      <c r="F30" s="143"/>
      <c r="G30" s="143"/>
      <c r="H30" s="144"/>
      <c r="I30" s="145"/>
      <c r="J30" s="143"/>
      <c r="K30" s="143"/>
      <c r="L30" s="144"/>
      <c r="M30" s="144"/>
      <c r="N30" s="144"/>
      <c r="O30" s="144"/>
      <c r="P30" s="144"/>
      <c r="Q30" s="144"/>
      <c r="R30" s="144"/>
      <c r="S30" s="144"/>
      <c r="T30" s="144"/>
      <c r="U30" s="144"/>
      <c r="V30" s="144"/>
      <c r="W30" s="144"/>
      <c r="X30" s="143"/>
      <c r="Y30" s="143"/>
      <c r="Z30" s="144"/>
      <c r="AA30" s="146"/>
      <c r="AB30" s="143">
        <v>1</v>
      </c>
      <c r="AC30" s="143">
        <v>1</v>
      </c>
      <c r="AD30" s="143">
        <v>1</v>
      </c>
      <c r="AE30" s="143">
        <v>1</v>
      </c>
      <c r="AF30" s="143">
        <v>1</v>
      </c>
      <c r="AG30" s="143">
        <v>1</v>
      </c>
      <c r="AH30" s="143"/>
      <c r="AI30" s="143"/>
      <c r="AJ30" s="143"/>
      <c r="AK30" s="143"/>
      <c r="AL30" s="143"/>
      <c r="AM30" s="143"/>
      <c r="AN30" s="143"/>
      <c r="AO30" s="143"/>
      <c r="AP30" s="143"/>
      <c r="AQ30" s="143"/>
      <c r="AR30" s="143"/>
      <c r="AS30" s="143"/>
      <c r="AT30" s="143"/>
    </row>
    <row r="31" spans="1:46" ht="22.5" customHeight="1" x14ac:dyDescent="0.2">
      <c r="A31" s="132">
        <v>4</v>
      </c>
      <c r="B31" s="133" t="s">
        <v>459</v>
      </c>
      <c r="C31" s="134"/>
      <c r="D31" s="135"/>
      <c r="E31" s="136"/>
      <c r="F31" s="136"/>
      <c r="G31" s="136"/>
      <c r="H31" s="137"/>
      <c r="I31" s="138"/>
      <c r="J31" s="136"/>
      <c r="K31" s="136"/>
      <c r="L31" s="137"/>
      <c r="M31" s="138"/>
      <c r="N31" s="136"/>
      <c r="O31" s="136"/>
      <c r="P31" s="136"/>
      <c r="Q31" s="137"/>
      <c r="R31" s="138"/>
      <c r="S31" s="136"/>
      <c r="T31" s="136"/>
      <c r="U31" s="137"/>
      <c r="V31" s="138"/>
      <c r="W31" s="136"/>
      <c r="X31" s="136"/>
      <c r="Y31" s="136"/>
      <c r="Z31" s="137"/>
      <c r="AA31" s="139"/>
      <c r="AB31" s="136"/>
      <c r="AC31" s="136"/>
      <c r="AD31" s="136"/>
      <c r="AE31" s="136"/>
      <c r="AF31" s="136"/>
      <c r="AG31" s="136"/>
      <c r="AH31" s="136"/>
      <c r="AI31" s="136"/>
      <c r="AJ31" s="136"/>
      <c r="AK31" s="136"/>
      <c r="AL31" s="136"/>
      <c r="AM31" s="136"/>
      <c r="AN31" s="136"/>
      <c r="AO31" s="136"/>
      <c r="AP31" s="136"/>
      <c r="AQ31" s="136"/>
      <c r="AR31" s="136"/>
      <c r="AS31" s="136"/>
      <c r="AT31" s="136"/>
    </row>
    <row r="32" spans="1:46" ht="22.5" customHeight="1" x14ac:dyDescent="0.2">
      <c r="B32" s="150" t="s">
        <v>460</v>
      </c>
      <c r="C32" s="141"/>
      <c r="D32" s="151"/>
      <c r="E32" s="143"/>
      <c r="F32" s="143"/>
      <c r="G32" s="143"/>
      <c r="H32" s="144"/>
      <c r="I32" s="145"/>
      <c r="J32" s="143"/>
      <c r="K32" s="143"/>
      <c r="L32" s="144"/>
      <c r="M32" s="145"/>
      <c r="N32" s="143"/>
      <c r="O32" s="143"/>
      <c r="P32" s="143"/>
      <c r="Q32" s="144"/>
      <c r="R32" s="145"/>
      <c r="S32" s="143"/>
      <c r="T32" s="143"/>
      <c r="U32" s="144"/>
      <c r="V32" s="145"/>
      <c r="W32" s="143"/>
      <c r="X32" s="143"/>
      <c r="Y32" s="143"/>
      <c r="Z32" s="144"/>
      <c r="AA32" s="146"/>
      <c r="AB32" s="143"/>
      <c r="AC32" s="143"/>
      <c r="AD32" s="143"/>
      <c r="AE32" s="143"/>
      <c r="AF32" s="143"/>
      <c r="AG32" s="143"/>
      <c r="AH32" s="143"/>
      <c r="AI32" s="143"/>
      <c r="AJ32" s="143"/>
      <c r="AK32" s="143"/>
      <c r="AL32" s="143"/>
      <c r="AM32" s="143"/>
      <c r="AN32" s="143"/>
      <c r="AO32" s="143"/>
      <c r="AP32" s="143"/>
      <c r="AQ32" s="143"/>
      <c r="AR32" s="143"/>
      <c r="AS32" s="143"/>
      <c r="AT32" s="143"/>
    </row>
    <row r="33" spans="1:46" ht="22.5" customHeight="1" x14ac:dyDescent="0.2">
      <c r="B33" s="140" t="s">
        <v>461</v>
      </c>
      <c r="C33" s="141">
        <f t="shared" ref="C33:C36" si="6">SUM(E33:AT33)</f>
        <v>3</v>
      </c>
      <c r="D33" s="45" t="s">
        <v>23</v>
      </c>
      <c r="E33" s="143"/>
      <c r="F33" s="143"/>
      <c r="G33" s="143"/>
      <c r="H33" s="144"/>
      <c r="I33" s="145"/>
      <c r="J33" s="143"/>
      <c r="K33" s="145">
        <v>1</v>
      </c>
      <c r="L33" s="145">
        <v>1</v>
      </c>
      <c r="M33" s="145">
        <v>1</v>
      </c>
      <c r="N33" s="144"/>
      <c r="O33" s="144"/>
      <c r="P33" s="144"/>
      <c r="Q33" s="144"/>
      <c r="R33" s="144"/>
      <c r="S33" s="144"/>
      <c r="T33" s="144"/>
      <c r="U33" s="144"/>
      <c r="V33" s="144"/>
      <c r="W33" s="143"/>
      <c r="X33" s="143"/>
      <c r="Y33" s="143"/>
      <c r="Z33" s="144"/>
      <c r="AA33" s="146"/>
      <c r="AB33" s="143"/>
      <c r="AC33" s="143"/>
      <c r="AD33" s="143"/>
      <c r="AE33" s="143"/>
      <c r="AF33" s="143"/>
      <c r="AG33" s="143"/>
      <c r="AH33" s="143"/>
      <c r="AI33" s="143"/>
      <c r="AJ33" s="143"/>
      <c r="AK33" s="143"/>
      <c r="AL33" s="143"/>
      <c r="AM33" s="143"/>
      <c r="AN33" s="143"/>
      <c r="AO33" s="143"/>
      <c r="AP33" s="143"/>
      <c r="AQ33" s="143"/>
      <c r="AR33" s="143"/>
      <c r="AS33" s="143"/>
      <c r="AT33" s="143"/>
    </row>
    <row r="34" spans="1:46" ht="22.5" customHeight="1" x14ac:dyDescent="0.2">
      <c r="B34" s="140" t="s">
        <v>462</v>
      </c>
      <c r="C34" s="141">
        <f t="shared" si="6"/>
        <v>4</v>
      </c>
      <c r="D34" s="45" t="s">
        <v>23</v>
      </c>
      <c r="E34" s="143"/>
      <c r="F34" s="143"/>
      <c r="G34" s="143"/>
      <c r="H34" s="144"/>
      <c r="I34" s="145"/>
      <c r="J34" s="143"/>
      <c r="K34" s="143"/>
      <c r="L34" s="145">
        <v>1</v>
      </c>
      <c r="M34" s="145">
        <v>1</v>
      </c>
      <c r="N34" s="145">
        <v>1</v>
      </c>
      <c r="O34" s="145">
        <v>1</v>
      </c>
      <c r="P34" s="144"/>
      <c r="Q34" s="144"/>
      <c r="R34" s="144"/>
      <c r="S34" s="144"/>
      <c r="T34" s="144"/>
      <c r="U34" s="144"/>
      <c r="V34" s="144"/>
      <c r="W34" s="144"/>
      <c r="X34" s="144"/>
      <c r="Y34" s="143"/>
      <c r="Z34" s="144"/>
      <c r="AA34" s="146"/>
      <c r="AB34" s="143"/>
      <c r="AC34" s="143"/>
      <c r="AD34" s="143"/>
      <c r="AE34" s="143"/>
      <c r="AF34" s="143"/>
      <c r="AG34" s="143"/>
      <c r="AH34" s="143"/>
      <c r="AI34" s="143"/>
      <c r="AJ34" s="143"/>
      <c r="AK34" s="143"/>
      <c r="AL34" s="143"/>
      <c r="AM34" s="143"/>
      <c r="AN34" s="143"/>
      <c r="AO34" s="143"/>
      <c r="AP34" s="143"/>
      <c r="AQ34" s="143"/>
      <c r="AR34" s="143"/>
      <c r="AS34" s="143"/>
      <c r="AT34" s="143"/>
    </row>
    <row r="35" spans="1:46" ht="22.5" customHeight="1" x14ac:dyDescent="0.2">
      <c r="B35" s="140" t="s">
        <v>463</v>
      </c>
      <c r="C35" s="141">
        <f t="shared" si="6"/>
        <v>3</v>
      </c>
      <c r="D35" s="45" t="s">
        <v>23</v>
      </c>
      <c r="E35" s="143"/>
      <c r="F35" s="143"/>
      <c r="G35" s="143"/>
      <c r="H35" s="144"/>
      <c r="I35" s="145"/>
      <c r="J35" s="143"/>
      <c r="K35" s="143"/>
      <c r="L35" s="144"/>
      <c r="M35" s="144"/>
      <c r="N35" s="144"/>
      <c r="O35" s="145">
        <v>1</v>
      </c>
      <c r="P35" s="145">
        <v>1</v>
      </c>
      <c r="Q35" s="145">
        <v>1</v>
      </c>
      <c r="R35" s="144"/>
      <c r="S35" s="144"/>
      <c r="T35" s="144"/>
      <c r="U35" s="144"/>
      <c r="V35" s="144"/>
      <c r="W35" s="144"/>
      <c r="X35" s="144"/>
      <c r="Y35" s="144"/>
      <c r="Z35" s="144"/>
      <c r="AA35" s="144"/>
      <c r="AB35" s="143"/>
      <c r="AC35" s="143"/>
      <c r="AD35" s="143"/>
      <c r="AE35" s="143"/>
      <c r="AF35" s="143"/>
      <c r="AG35" s="143"/>
      <c r="AH35" s="143"/>
      <c r="AI35" s="143"/>
      <c r="AJ35" s="143"/>
      <c r="AK35" s="143"/>
      <c r="AL35" s="143"/>
      <c r="AM35" s="143"/>
      <c r="AN35" s="143"/>
      <c r="AO35" s="143"/>
      <c r="AP35" s="143"/>
      <c r="AQ35" s="143"/>
      <c r="AR35" s="143"/>
      <c r="AS35" s="143"/>
      <c r="AT35" s="143"/>
    </row>
    <row r="36" spans="1:46" ht="22.5" customHeight="1" x14ac:dyDescent="0.2">
      <c r="B36" s="140" t="s">
        <v>464</v>
      </c>
      <c r="C36" s="141">
        <f t="shared" si="6"/>
        <v>4</v>
      </c>
      <c r="D36" s="45" t="s">
        <v>23</v>
      </c>
      <c r="E36" s="143"/>
      <c r="F36" s="143"/>
      <c r="G36" s="143"/>
      <c r="H36" s="144"/>
      <c r="I36" s="145"/>
      <c r="J36" s="143"/>
      <c r="K36" s="143"/>
      <c r="L36" s="144"/>
      <c r="M36" s="144"/>
      <c r="N36" s="144"/>
      <c r="O36" s="144"/>
      <c r="P36" s="144"/>
      <c r="Q36" s="144"/>
      <c r="R36" s="145">
        <v>1</v>
      </c>
      <c r="S36" s="145">
        <v>1</v>
      </c>
      <c r="T36" s="145">
        <v>1</v>
      </c>
      <c r="U36" s="145">
        <v>1</v>
      </c>
      <c r="V36" s="144"/>
      <c r="W36" s="144"/>
      <c r="X36" s="144"/>
      <c r="Y36" s="144"/>
      <c r="Z36" s="144"/>
      <c r="AA36" s="144"/>
      <c r="AB36" s="144"/>
      <c r="AC36" s="144"/>
      <c r="AD36" s="143"/>
      <c r="AE36" s="143"/>
      <c r="AF36" s="143"/>
      <c r="AG36" s="143"/>
      <c r="AH36" s="143"/>
      <c r="AI36" s="143"/>
      <c r="AJ36" s="143"/>
      <c r="AK36" s="143"/>
      <c r="AL36" s="143"/>
      <c r="AM36" s="143"/>
      <c r="AN36" s="143"/>
      <c r="AO36" s="143"/>
      <c r="AP36" s="143"/>
      <c r="AQ36" s="143"/>
      <c r="AR36" s="143"/>
      <c r="AS36" s="143"/>
      <c r="AT36" s="143"/>
    </row>
    <row r="37" spans="1:46" ht="22.5" customHeight="1" x14ac:dyDescent="0.2">
      <c r="B37" s="150" t="s">
        <v>465</v>
      </c>
      <c r="C37" s="141"/>
      <c r="D37" s="151"/>
      <c r="E37" s="143"/>
      <c r="F37" s="143"/>
      <c r="G37" s="143"/>
      <c r="H37" s="144"/>
      <c r="I37" s="145"/>
      <c r="J37" s="143"/>
      <c r="K37" s="143"/>
      <c r="L37" s="144"/>
      <c r="M37" s="145"/>
      <c r="N37" s="145"/>
      <c r="O37" s="143"/>
      <c r="P37" s="143"/>
      <c r="Q37" s="143"/>
      <c r="R37" s="144"/>
      <c r="S37" s="145"/>
      <c r="T37" s="143"/>
      <c r="U37" s="144"/>
      <c r="V37" s="145"/>
      <c r="W37" s="143"/>
      <c r="X37" s="143"/>
      <c r="Y37" s="143"/>
      <c r="Z37" s="144"/>
      <c r="AA37" s="146"/>
      <c r="AB37" s="143"/>
      <c r="AC37" s="143"/>
      <c r="AD37" s="143"/>
      <c r="AE37" s="143"/>
      <c r="AF37" s="143"/>
      <c r="AG37" s="143"/>
      <c r="AH37" s="143"/>
      <c r="AI37" s="143"/>
      <c r="AJ37" s="143"/>
      <c r="AK37" s="143"/>
      <c r="AL37" s="143"/>
      <c r="AM37" s="143"/>
      <c r="AN37" s="143"/>
      <c r="AO37" s="143"/>
      <c r="AP37" s="143"/>
      <c r="AQ37" s="143"/>
      <c r="AR37" s="143"/>
      <c r="AS37" s="143"/>
      <c r="AT37" s="143"/>
    </row>
    <row r="38" spans="1:46" ht="22.5" customHeight="1" x14ac:dyDescent="0.2">
      <c r="B38" s="140" t="s">
        <v>466</v>
      </c>
      <c r="C38" s="141">
        <f t="shared" ref="C38:C40" si="7">SUM(E38:AT38)</f>
        <v>1</v>
      </c>
      <c r="D38" s="45" t="s">
        <v>23</v>
      </c>
      <c r="E38" s="143"/>
      <c r="F38" s="143"/>
      <c r="G38" s="143"/>
      <c r="H38" s="144"/>
      <c r="I38" s="145"/>
      <c r="J38" s="143"/>
      <c r="K38" s="143"/>
      <c r="L38" s="144"/>
      <c r="M38" s="145">
        <v>1</v>
      </c>
      <c r="N38" s="144"/>
      <c r="O38" s="144"/>
      <c r="P38" s="144"/>
      <c r="Q38" s="144"/>
      <c r="R38" s="144"/>
      <c r="S38" s="144"/>
      <c r="T38" s="144"/>
      <c r="U38" s="144"/>
      <c r="V38" s="145"/>
      <c r="W38" s="143"/>
      <c r="X38" s="143"/>
      <c r="Y38" s="143"/>
      <c r="Z38" s="144"/>
      <c r="AA38" s="146"/>
      <c r="AB38" s="143"/>
      <c r="AC38" s="143"/>
      <c r="AD38" s="143"/>
      <c r="AE38" s="143"/>
      <c r="AF38" s="143"/>
      <c r="AG38" s="143"/>
      <c r="AH38" s="143"/>
      <c r="AI38" s="143"/>
      <c r="AJ38" s="143"/>
      <c r="AK38" s="143"/>
      <c r="AL38" s="143"/>
      <c r="AM38" s="143"/>
      <c r="AN38" s="143"/>
      <c r="AO38" s="143"/>
      <c r="AP38" s="143"/>
      <c r="AQ38" s="143"/>
      <c r="AR38" s="143"/>
      <c r="AS38" s="143"/>
      <c r="AT38" s="143"/>
    </row>
    <row r="39" spans="1:46" ht="22.5" customHeight="1" x14ac:dyDescent="0.2">
      <c r="B39" s="140" t="s">
        <v>467</v>
      </c>
      <c r="C39" s="141">
        <f t="shared" si="7"/>
        <v>2</v>
      </c>
      <c r="D39" s="45" t="s">
        <v>23</v>
      </c>
      <c r="E39" s="143"/>
      <c r="F39" s="143"/>
      <c r="G39" s="143"/>
      <c r="H39" s="144"/>
      <c r="I39" s="145"/>
      <c r="J39" s="143"/>
      <c r="K39" s="143"/>
      <c r="L39" s="144"/>
      <c r="M39" s="144"/>
      <c r="N39" s="145">
        <v>1</v>
      </c>
      <c r="O39" s="145">
        <v>1</v>
      </c>
      <c r="P39" s="144"/>
      <c r="Q39" s="144"/>
      <c r="R39" s="144"/>
      <c r="S39" s="144"/>
      <c r="T39" s="144"/>
      <c r="U39" s="144"/>
      <c r="V39" s="144"/>
      <c r="W39" s="143"/>
      <c r="X39" s="143"/>
      <c r="Y39" s="143"/>
      <c r="Z39" s="144"/>
      <c r="AA39" s="146"/>
      <c r="AB39" s="143"/>
      <c r="AC39" s="143"/>
      <c r="AD39" s="143"/>
      <c r="AE39" s="143"/>
      <c r="AF39" s="143"/>
      <c r="AG39" s="143"/>
      <c r="AH39" s="143"/>
      <c r="AI39" s="143"/>
      <c r="AJ39" s="143"/>
      <c r="AK39" s="143"/>
      <c r="AL39" s="143"/>
      <c r="AM39" s="143"/>
      <c r="AN39" s="143"/>
      <c r="AO39" s="143"/>
      <c r="AP39" s="143"/>
      <c r="AQ39" s="143"/>
      <c r="AR39" s="143"/>
      <c r="AS39" s="143"/>
      <c r="AT39" s="143"/>
    </row>
    <row r="40" spans="1:46" ht="22.5" customHeight="1" x14ac:dyDescent="0.2">
      <c r="B40" s="140" t="s">
        <v>468</v>
      </c>
      <c r="C40" s="141">
        <f t="shared" si="7"/>
        <v>3</v>
      </c>
      <c r="D40" s="45" t="s">
        <v>23</v>
      </c>
      <c r="E40" s="143"/>
      <c r="F40" s="143"/>
      <c r="G40" s="143"/>
      <c r="H40" s="144"/>
      <c r="I40" s="145"/>
      <c r="J40" s="143"/>
      <c r="K40" s="143"/>
      <c r="L40" s="144"/>
      <c r="M40" s="144"/>
      <c r="N40" s="144"/>
      <c r="O40" s="144"/>
      <c r="P40" s="145">
        <v>1</v>
      </c>
      <c r="Q40" s="145">
        <v>1</v>
      </c>
      <c r="R40" s="145">
        <v>1</v>
      </c>
      <c r="S40" s="144"/>
      <c r="T40" s="144"/>
      <c r="U40" s="144"/>
      <c r="V40" s="144"/>
      <c r="W40" s="144"/>
      <c r="X40" s="144"/>
      <c r="Y40" s="143"/>
      <c r="Z40" s="144"/>
      <c r="AA40" s="146"/>
      <c r="AB40" s="143"/>
      <c r="AC40" s="143"/>
      <c r="AD40" s="143"/>
      <c r="AE40" s="143"/>
      <c r="AF40" s="143"/>
      <c r="AG40" s="143"/>
      <c r="AH40" s="143"/>
      <c r="AI40" s="143"/>
      <c r="AJ40" s="143"/>
      <c r="AK40" s="143"/>
      <c r="AL40" s="143"/>
      <c r="AM40" s="143"/>
      <c r="AN40" s="143"/>
      <c r="AO40" s="143"/>
      <c r="AP40" s="143"/>
      <c r="AQ40" s="143"/>
      <c r="AR40" s="143"/>
      <c r="AS40" s="143"/>
      <c r="AT40" s="143"/>
    </row>
    <row r="41" spans="1:46" ht="22.5" customHeight="1" x14ac:dyDescent="0.2">
      <c r="A41" s="132">
        <v>4</v>
      </c>
      <c r="B41" s="133" t="s">
        <v>469</v>
      </c>
      <c r="C41" s="134"/>
      <c r="D41" s="135"/>
      <c r="E41" s="136"/>
      <c r="F41" s="136"/>
      <c r="G41" s="136"/>
      <c r="H41" s="137"/>
      <c r="I41" s="138"/>
      <c r="J41" s="136"/>
      <c r="K41" s="136"/>
      <c r="L41" s="137"/>
      <c r="M41" s="138"/>
      <c r="N41" s="136"/>
      <c r="O41" s="136"/>
      <c r="P41" s="136"/>
      <c r="Q41" s="136"/>
      <c r="R41" s="136"/>
      <c r="S41" s="136"/>
      <c r="T41" s="136"/>
      <c r="U41" s="136"/>
      <c r="V41" s="138"/>
      <c r="W41" s="136"/>
      <c r="X41" s="136"/>
      <c r="Y41" s="136"/>
      <c r="Z41" s="137"/>
      <c r="AA41" s="139"/>
      <c r="AB41" s="136"/>
      <c r="AC41" s="136"/>
      <c r="AD41" s="136"/>
      <c r="AE41" s="136"/>
      <c r="AF41" s="136"/>
      <c r="AG41" s="136"/>
      <c r="AH41" s="136"/>
      <c r="AI41" s="136"/>
      <c r="AJ41" s="136"/>
      <c r="AK41" s="136"/>
      <c r="AL41" s="136"/>
      <c r="AM41" s="136"/>
      <c r="AN41" s="136"/>
      <c r="AO41" s="136"/>
      <c r="AP41" s="136"/>
      <c r="AQ41" s="136"/>
      <c r="AR41" s="136"/>
      <c r="AS41" s="136"/>
      <c r="AT41" s="136"/>
    </row>
    <row r="42" spans="1:46" ht="22.5" customHeight="1" x14ac:dyDescent="0.2">
      <c r="B42" s="140" t="s">
        <v>470</v>
      </c>
      <c r="C42" s="141">
        <f>SUM(E42:AT42)</f>
        <v>4</v>
      </c>
      <c r="D42" s="45" t="s">
        <v>23</v>
      </c>
      <c r="E42" s="143"/>
      <c r="F42" s="143"/>
      <c r="G42" s="143"/>
      <c r="H42" s="144"/>
      <c r="I42" s="145"/>
      <c r="J42" s="143"/>
      <c r="K42" s="143"/>
      <c r="L42" s="144"/>
      <c r="M42" s="145"/>
      <c r="N42" s="143"/>
      <c r="O42" s="143"/>
      <c r="P42" s="143"/>
      <c r="Q42" s="143"/>
      <c r="R42" s="143"/>
      <c r="S42" s="143"/>
      <c r="T42" s="143"/>
      <c r="U42" s="143"/>
      <c r="V42" s="144"/>
      <c r="W42" s="144"/>
      <c r="X42" s="145">
        <v>1</v>
      </c>
      <c r="Y42" s="145">
        <v>1</v>
      </c>
      <c r="Z42" s="145">
        <v>1</v>
      </c>
      <c r="AA42" s="145">
        <v>1</v>
      </c>
      <c r="AB42" s="144"/>
      <c r="AC42" s="144"/>
      <c r="AD42" s="144"/>
      <c r="AE42" s="144"/>
      <c r="AF42" s="144"/>
      <c r="AG42" s="143"/>
      <c r="AH42" s="143"/>
      <c r="AI42" s="143"/>
      <c r="AJ42" s="143"/>
      <c r="AK42" s="143"/>
      <c r="AL42" s="143"/>
      <c r="AM42" s="143"/>
      <c r="AN42" s="143"/>
      <c r="AO42" s="143"/>
      <c r="AP42" s="143"/>
      <c r="AQ42" s="143"/>
      <c r="AR42" s="143"/>
      <c r="AS42" s="143"/>
      <c r="AT42" s="143"/>
    </row>
    <row r="43" spans="1:46" ht="22.5" customHeight="1" x14ac:dyDescent="0.2">
      <c r="A43" s="132">
        <v>4</v>
      </c>
      <c r="B43" s="133" t="s">
        <v>471</v>
      </c>
      <c r="C43" s="134"/>
      <c r="D43" s="135"/>
      <c r="E43" s="136"/>
      <c r="F43" s="136"/>
      <c r="G43" s="136"/>
      <c r="H43" s="137"/>
      <c r="I43" s="138"/>
      <c r="J43" s="136"/>
      <c r="K43" s="136"/>
      <c r="L43" s="137"/>
      <c r="M43" s="138"/>
      <c r="N43" s="136"/>
      <c r="O43" s="136"/>
      <c r="P43" s="136"/>
      <c r="Q43" s="136"/>
      <c r="R43" s="136"/>
      <c r="S43" s="136"/>
      <c r="T43" s="136"/>
      <c r="U43" s="136"/>
      <c r="V43" s="137"/>
      <c r="W43" s="138"/>
      <c r="X43" s="136"/>
      <c r="Y43" s="136"/>
      <c r="Z43" s="137"/>
      <c r="AA43" s="138"/>
      <c r="AB43" s="136"/>
      <c r="AC43" s="136"/>
      <c r="AD43" s="136"/>
      <c r="AE43" s="136"/>
      <c r="AF43" s="136"/>
      <c r="AG43" s="136"/>
      <c r="AH43" s="136"/>
      <c r="AI43" s="136"/>
      <c r="AJ43" s="136"/>
      <c r="AK43" s="136"/>
      <c r="AL43" s="136"/>
      <c r="AM43" s="136"/>
      <c r="AN43" s="136"/>
      <c r="AO43" s="136"/>
      <c r="AP43" s="136"/>
      <c r="AQ43" s="136"/>
      <c r="AR43" s="136"/>
      <c r="AS43" s="136"/>
      <c r="AT43" s="136"/>
    </row>
    <row r="44" spans="1:46" ht="22.5" customHeight="1" x14ac:dyDescent="0.2">
      <c r="B44" s="140" t="s">
        <v>472</v>
      </c>
      <c r="C44" s="141">
        <f t="shared" ref="C44:C45" si="8">SUM(E44:AT44)</f>
        <v>5</v>
      </c>
      <c r="D44" s="45" t="s">
        <v>23</v>
      </c>
      <c r="E44" s="143"/>
      <c r="F44" s="143"/>
      <c r="G44" s="143"/>
      <c r="H44" s="144"/>
      <c r="I44" s="145"/>
      <c r="J44" s="143"/>
      <c r="K44" s="143"/>
      <c r="L44" s="144"/>
      <c r="M44" s="145"/>
      <c r="N44" s="143"/>
      <c r="O44" s="143"/>
      <c r="P44" s="143"/>
      <c r="Q44" s="143"/>
      <c r="R44" s="143"/>
      <c r="S44" s="143"/>
      <c r="T44" s="143"/>
      <c r="U44" s="143"/>
      <c r="V44" s="143"/>
      <c r="W44" s="143">
        <v>1</v>
      </c>
      <c r="X44" s="143">
        <v>1</v>
      </c>
      <c r="Y44" s="143">
        <v>1</v>
      </c>
      <c r="Z44" s="143">
        <v>1</v>
      </c>
      <c r="AA44" s="143">
        <v>1</v>
      </c>
      <c r="AB44" s="143"/>
      <c r="AC44" s="143"/>
      <c r="AD44" s="143"/>
      <c r="AE44" s="143"/>
      <c r="AF44" s="143"/>
      <c r="AG44" s="143"/>
      <c r="AH44" s="143"/>
      <c r="AI44" s="143"/>
      <c r="AJ44" s="143"/>
      <c r="AK44" s="143"/>
      <c r="AL44" s="143"/>
      <c r="AM44" s="143"/>
      <c r="AN44" s="143"/>
      <c r="AO44" s="143"/>
      <c r="AP44" s="143"/>
      <c r="AQ44" s="143"/>
      <c r="AR44" s="143"/>
      <c r="AS44" s="143"/>
      <c r="AT44" s="143"/>
    </row>
    <row r="45" spans="1:46" ht="22.5" customHeight="1" x14ac:dyDescent="0.2">
      <c r="B45" s="140" t="s">
        <v>473</v>
      </c>
      <c r="C45" s="141">
        <f t="shared" si="8"/>
        <v>2</v>
      </c>
      <c r="D45" s="45" t="s">
        <v>23</v>
      </c>
      <c r="E45" s="143"/>
      <c r="F45" s="143"/>
      <c r="G45" s="143"/>
      <c r="H45" s="144"/>
      <c r="I45" s="145"/>
      <c r="J45" s="143"/>
      <c r="K45" s="143"/>
      <c r="L45" s="144"/>
      <c r="M45" s="145"/>
      <c r="N45" s="143"/>
      <c r="O45" s="143"/>
      <c r="P45" s="143"/>
      <c r="Q45" s="143"/>
      <c r="R45" s="143"/>
      <c r="S45" s="143"/>
      <c r="T45" s="143"/>
      <c r="U45" s="143"/>
      <c r="V45" s="143"/>
      <c r="W45" s="143">
        <v>1</v>
      </c>
      <c r="X45" s="143">
        <v>1</v>
      </c>
      <c r="Y45" s="143"/>
      <c r="Z45" s="143"/>
      <c r="AA45" s="143"/>
      <c r="AB45" s="143"/>
      <c r="AC45" s="143"/>
      <c r="AD45" s="143"/>
      <c r="AE45" s="143"/>
      <c r="AF45" s="143"/>
      <c r="AG45" s="143"/>
      <c r="AH45" s="143"/>
      <c r="AI45" s="143"/>
      <c r="AJ45" s="143"/>
      <c r="AK45" s="143"/>
      <c r="AL45" s="143"/>
      <c r="AM45" s="143"/>
      <c r="AN45" s="143"/>
      <c r="AO45" s="143"/>
      <c r="AP45" s="143"/>
      <c r="AQ45" s="143"/>
      <c r="AR45" s="143"/>
      <c r="AS45" s="143"/>
      <c r="AT45" s="143"/>
    </row>
    <row r="46" spans="1:46" ht="22.5" customHeight="1" x14ac:dyDescent="0.2">
      <c r="A46" s="132">
        <v>4</v>
      </c>
      <c r="B46" s="133" t="s">
        <v>474</v>
      </c>
      <c r="C46" s="134"/>
      <c r="D46" s="135"/>
      <c r="E46" s="136"/>
      <c r="F46" s="136"/>
      <c r="G46" s="136"/>
      <c r="H46" s="137"/>
      <c r="I46" s="138"/>
      <c r="J46" s="136"/>
      <c r="K46" s="136"/>
      <c r="L46" s="137"/>
      <c r="M46" s="138"/>
      <c r="N46" s="136"/>
      <c r="O46" s="136"/>
      <c r="P46" s="136"/>
      <c r="Q46" s="136"/>
      <c r="R46" s="136"/>
      <c r="S46" s="136"/>
      <c r="T46" s="136"/>
      <c r="U46" s="136"/>
      <c r="V46" s="137"/>
      <c r="W46" s="138"/>
      <c r="X46" s="136"/>
      <c r="Y46" s="136"/>
      <c r="Z46" s="137"/>
      <c r="AA46" s="138"/>
      <c r="AB46" s="136"/>
      <c r="AC46" s="136"/>
      <c r="AD46" s="136"/>
      <c r="AE46" s="136"/>
      <c r="AF46" s="136"/>
      <c r="AG46" s="136"/>
      <c r="AH46" s="136"/>
      <c r="AI46" s="136"/>
      <c r="AJ46" s="136"/>
      <c r="AK46" s="136"/>
      <c r="AL46" s="136"/>
      <c r="AM46" s="136"/>
      <c r="AN46" s="136"/>
      <c r="AO46" s="136"/>
      <c r="AP46" s="136"/>
      <c r="AQ46" s="136"/>
      <c r="AR46" s="136"/>
      <c r="AS46" s="136"/>
      <c r="AT46" s="136"/>
    </row>
    <row r="47" spans="1:46" ht="22.5" customHeight="1" x14ac:dyDescent="0.2">
      <c r="B47" s="140" t="s">
        <v>475</v>
      </c>
      <c r="C47" s="141">
        <f>SUM(E47:AT47)</f>
        <v>2</v>
      </c>
      <c r="D47" s="45" t="s">
        <v>23</v>
      </c>
      <c r="E47" s="143"/>
      <c r="F47" s="143"/>
      <c r="G47" s="143"/>
      <c r="H47" s="143"/>
      <c r="I47" s="143"/>
      <c r="J47" s="143"/>
      <c r="K47" s="143"/>
      <c r="L47" s="143"/>
      <c r="M47" s="143"/>
      <c r="N47" s="143"/>
      <c r="O47" s="143"/>
      <c r="P47" s="143"/>
      <c r="Q47" s="143"/>
      <c r="R47" s="143"/>
      <c r="S47" s="143"/>
      <c r="T47" s="143"/>
      <c r="U47" s="143"/>
      <c r="V47" s="143"/>
      <c r="W47" s="143"/>
      <c r="X47" s="143"/>
      <c r="Y47" s="143"/>
      <c r="Z47" s="143"/>
      <c r="AA47" s="143">
        <v>1</v>
      </c>
      <c r="AB47" s="143">
        <v>1</v>
      </c>
      <c r="AC47" s="143"/>
      <c r="AD47" s="143"/>
      <c r="AE47" s="143"/>
      <c r="AF47" s="143"/>
      <c r="AG47" s="143"/>
      <c r="AH47" s="143"/>
      <c r="AI47" s="143"/>
      <c r="AJ47" s="143"/>
      <c r="AK47" s="143"/>
      <c r="AL47" s="143"/>
      <c r="AM47" s="143"/>
      <c r="AN47" s="143"/>
      <c r="AO47" s="143"/>
      <c r="AP47" s="143"/>
      <c r="AQ47" s="143"/>
      <c r="AR47" s="143"/>
      <c r="AS47" s="143"/>
      <c r="AT47" s="143"/>
    </row>
    <row r="48" spans="1:46" ht="22.5" customHeight="1" x14ac:dyDescent="0.2">
      <c r="A48" s="132">
        <v>4</v>
      </c>
      <c r="B48" s="133" t="s">
        <v>476</v>
      </c>
      <c r="C48" s="134"/>
      <c r="D48" s="135"/>
      <c r="E48" s="136"/>
      <c r="F48" s="136"/>
      <c r="G48" s="136"/>
      <c r="H48" s="137"/>
      <c r="I48" s="138"/>
      <c r="J48" s="136"/>
      <c r="K48" s="136"/>
      <c r="L48" s="137"/>
      <c r="M48" s="138"/>
      <c r="N48" s="136"/>
      <c r="O48" s="136"/>
      <c r="P48" s="136"/>
      <c r="Q48" s="136"/>
      <c r="R48" s="136"/>
      <c r="S48" s="136"/>
      <c r="T48" s="136"/>
      <c r="U48" s="136"/>
      <c r="V48" s="137"/>
      <c r="W48" s="138"/>
      <c r="X48" s="136"/>
      <c r="Y48" s="136"/>
      <c r="Z48" s="137"/>
      <c r="AA48" s="138"/>
      <c r="AB48" s="136"/>
      <c r="AC48" s="136"/>
      <c r="AD48" s="136"/>
      <c r="AE48" s="136"/>
      <c r="AF48" s="136"/>
      <c r="AG48" s="136"/>
      <c r="AH48" s="136"/>
      <c r="AI48" s="136"/>
      <c r="AJ48" s="136"/>
      <c r="AK48" s="136"/>
      <c r="AL48" s="136"/>
      <c r="AM48" s="136"/>
      <c r="AN48" s="136"/>
      <c r="AO48" s="136"/>
      <c r="AP48" s="136"/>
      <c r="AQ48" s="136"/>
      <c r="AR48" s="136"/>
      <c r="AS48" s="136"/>
      <c r="AT48" s="136"/>
    </row>
    <row r="49" spans="1:46" ht="22.5" customHeight="1" x14ac:dyDescent="0.2">
      <c r="B49" s="140" t="s">
        <v>477</v>
      </c>
      <c r="C49" s="141">
        <f>SUM(E49:AT49)</f>
        <v>4</v>
      </c>
      <c r="D49" s="45" t="s">
        <v>23</v>
      </c>
      <c r="E49" s="143"/>
      <c r="F49" s="143"/>
      <c r="G49" s="143"/>
      <c r="H49" s="143"/>
      <c r="I49" s="143"/>
      <c r="J49" s="143"/>
      <c r="K49" s="143"/>
      <c r="L49" s="143"/>
      <c r="M49" s="143"/>
      <c r="N49" s="143"/>
      <c r="O49" s="143"/>
      <c r="P49" s="143"/>
      <c r="Q49" s="143"/>
      <c r="R49" s="143"/>
      <c r="S49" s="143"/>
      <c r="T49" s="143"/>
      <c r="U49" s="143">
        <v>1</v>
      </c>
      <c r="V49" s="143">
        <v>1</v>
      </c>
      <c r="W49" s="143">
        <v>1</v>
      </c>
      <c r="X49" s="143">
        <v>1</v>
      </c>
      <c r="Y49" s="143"/>
      <c r="Z49" s="143"/>
      <c r="AA49" s="143"/>
      <c r="AB49" s="143"/>
      <c r="AC49" s="143"/>
      <c r="AD49" s="143"/>
      <c r="AE49" s="143"/>
      <c r="AF49" s="143"/>
      <c r="AG49" s="143"/>
      <c r="AH49" s="143"/>
      <c r="AI49" s="143"/>
      <c r="AJ49" s="143"/>
      <c r="AK49" s="143"/>
      <c r="AL49" s="143"/>
      <c r="AM49" s="143"/>
      <c r="AN49" s="143"/>
      <c r="AO49" s="143"/>
      <c r="AP49" s="143"/>
      <c r="AQ49" s="143"/>
      <c r="AR49" s="143"/>
      <c r="AS49" s="143"/>
      <c r="AT49" s="143"/>
    </row>
    <row r="50" spans="1:46" ht="22.5" customHeight="1" x14ac:dyDescent="0.2">
      <c r="A50" s="132">
        <v>4</v>
      </c>
      <c r="B50" s="133" t="s">
        <v>478</v>
      </c>
      <c r="C50" s="134"/>
      <c r="D50" s="135"/>
      <c r="E50" s="136"/>
      <c r="F50" s="136"/>
      <c r="G50" s="136"/>
      <c r="H50" s="137"/>
      <c r="I50" s="138"/>
      <c r="J50" s="136"/>
      <c r="K50" s="136"/>
      <c r="L50" s="137"/>
      <c r="M50" s="138"/>
      <c r="N50" s="136"/>
      <c r="O50" s="136"/>
      <c r="P50" s="136"/>
      <c r="Q50" s="136"/>
      <c r="R50" s="136"/>
      <c r="S50" s="136"/>
      <c r="T50" s="136"/>
      <c r="U50" s="136"/>
      <c r="V50" s="137"/>
      <c r="W50" s="138"/>
      <c r="X50" s="136"/>
      <c r="Y50" s="136"/>
      <c r="Z50" s="137"/>
      <c r="AA50" s="138"/>
      <c r="AB50" s="136"/>
      <c r="AC50" s="136"/>
      <c r="AD50" s="136"/>
      <c r="AE50" s="136"/>
      <c r="AF50" s="136"/>
      <c r="AG50" s="136"/>
      <c r="AH50" s="136"/>
      <c r="AI50" s="136"/>
      <c r="AJ50" s="136"/>
      <c r="AK50" s="136"/>
      <c r="AL50" s="136"/>
      <c r="AM50" s="136"/>
      <c r="AN50" s="136"/>
      <c r="AO50" s="136"/>
      <c r="AP50" s="136"/>
      <c r="AQ50" s="136"/>
      <c r="AR50" s="136"/>
      <c r="AS50" s="136"/>
      <c r="AT50" s="136"/>
    </row>
    <row r="51" spans="1:46" ht="22.5" customHeight="1" x14ac:dyDescent="0.2">
      <c r="B51" s="140" t="s">
        <v>479</v>
      </c>
      <c r="C51" s="141">
        <f>SUM(E51:AT51)</f>
        <v>5</v>
      </c>
      <c r="D51" s="45" t="s">
        <v>23</v>
      </c>
      <c r="E51" s="143"/>
      <c r="F51" s="143"/>
      <c r="G51" s="143"/>
      <c r="H51" s="144"/>
      <c r="I51" s="145"/>
      <c r="J51" s="143"/>
      <c r="K51" s="143"/>
      <c r="L51" s="144"/>
      <c r="M51" s="145"/>
      <c r="N51" s="143"/>
      <c r="O51" s="143"/>
      <c r="P51" s="143"/>
      <c r="Q51" s="143"/>
      <c r="R51" s="143"/>
      <c r="S51" s="143"/>
      <c r="T51" s="143"/>
      <c r="U51" s="143"/>
      <c r="V51" s="144"/>
      <c r="W51" s="145"/>
      <c r="X51" s="143"/>
      <c r="Y51" s="143"/>
      <c r="Z51" s="144"/>
      <c r="AA51" s="143"/>
      <c r="AB51" s="143"/>
      <c r="AC51" s="143"/>
      <c r="AD51" s="143"/>
      <c r="AE51" s="143"/>
      <c r="AF51" s="143"/>
      <c r="AG51" s="143">
        <v>1</v>
      </c>
      <c r="AH51" s="143">
        <v>1</v>
      </c>
      <c r="AI51" s="143">
        <v>1</v>
      </c>
      <c r="AJ51" s="143">
        <v>1</v>
      </c>
      <c r="AK51" s="143">
        <v>1</v>
      </c>
      <c r="AL51" s="143"/>
      <c r="AM51" s="143"/>
      <c r="AN51" s="143"/>
      <c r="AO51" s="143"/>
      <c r="AP51" s="143"/>
      <c r="AQ51" s="143"/>
      <c r="AR51" s="143"/>
      <c r="AS51" s="143"/>
      <c r="AT51" s="143"/>
    </row>
    <row r="52" spans="1:46" ht="22.5" customHeight="1" x14ac:dyDescent="0.2">
      <c r="A52" s="132">
        <v>4</v>
      </c>
      <c r="B52" s="133" t="s">
        <v>480</v>
      </c>
      <c r="C52" s="134"/>
      <c r="D52" s="135"/>
      <c r="E52" s="136"/>
      <c r="F52" s="136"/>
      <c r="G52" s="136"/>
      <c r="H52" s="137"/>
      <c r="I52" s="138"/>
      <c r="J52" s="136"/>
      <c r="K52" s="136"/>
      <c r="L52" s="137"/>
      <c r="M52" s="138"/>
      <c r="N52" s="136"/>
      <c r="O52" s="136"/>
      <c r="P52" s="136"/>
      <c r="Q52" s="136"/>
      <c r="R52" s="136"/>
      <c r="S52" s="136"/>
      <c r="T52" s="136"/>
      <c r="U52" s="136"/>
      <c r="V52" s="137"/>
      <c r="W52" s="138"/>
      <c r="X52" s="136"/>
      <c r="Y52" s="136"/>
      <c r="Z52" s="137"/>
      <c r="AA52" s="138"/>
      <c r="AB52" s="136"/>
      <c r="AC52" s="136"/>
      <c r="AD52" s="136"/>
      <c r="AE52" s="136"/>
      <c r="AF52" s="136"/>
      <c r="AG52" s="136"/>
      <c r="AH52" s="136"/>
      <c r="AI52" s="136"/>
      <c r="AJ52" s="136"/>
      <c r="AK52" s="136"/>
      <c r="AL52" s="136"/>
      <c r="AM52" s="136"/>
      <c r="AN52" s="136"/>
      <c r="AO52" s="136"/>
      <c r="AP52" s="136"/>
      <c r="AQ52" s="136"/>
      <c r="AR52" s="136"/>
      <c r="AS52" s="136"/>
      <c r="AT52" s="136"/>
    </row>
    <row r="53" spans="1:46" ht="22.5" customHeight="1" x14ac:dyDescent="0.2">
      <c r="B53" s="140" t="s">
        <v>481</v>
      </c>
      <c r="C53" s="141">
        <f>SUM(E53:AT53)</f>
        <v>2</v>
      </c>
      <c r="D53" s="45" t="s">
        <v>23</v>
      </c>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v>1</v>
      </c>
      <c r="AI53" s="143">
        <v>1</v>
      </c>
      <c r="AJ53" s="143"/>
      <c r="AK53" s="143"/>
      <c r="AL53" s="143"/>
      <c r="AM53" s="143"/>
      <c r="AN53" s="143"/>
      <c r="AO53" s="143"/>
      <c r="AP53" s="143"/>
      <c r="AQ53" s="143"/>
      <c r="AR53" s="143"/>
      <c r="AS53" s="143"/>
      <c r="AT53" s="143"/>
    </row>
    <row r="54" spans="1:46" ht="22.5" customHeight="1" x14ac:dyDescent="0.2">
      <c r="A54" s="132">
        <v>4</v>
      </c>
      <c r="B54" s="133" t="s">
        <v>482</v>
      </c>
      <c r="C54" s="134"/>
      <c r="D54" s="135"/>
      <c r="E54" s="136"/>
      <c r="F54" s="136"/>
      <c r="G54" s="136"/>
      <c r="H54" s="137"/>
      <c r="I54" s="138"/>
      <c r="J54" s="136"/>
      <c r="K54" s="136"/>
      <c r="L54" s="137"/>
      <c r="M54" s="138"/>
      <c r="N54" s="136"/>
      <c r="O54" s="136"/>
      <c r="P54" s="136"/>
      <c r="Q54" s="136"/>
      <c r="R54" s="136"/>
      <c r="S54" s="136"/>
      <c r="T54" s="136"/>
      <c r="U54" s="136"/>
      <c r="V54" s="137"/>
      <c r="W54" s="138"/>
      <c r="X54" s="136"/>
      <c r="Y54" s="136"/>
      <c r="Z54" s="137"/>
      <c r="AA54" s="138"/>
      <c r="AB54" s="136"/>
      <c r="AC54" s="136"/>
      <c r="AD54" s="136"/>
      <c r="AE54" s="136"/>
      <c r="AF54" s="136"/>
      <c r="AG54" s="136"/>
      <c r="AH54" s="136"/>
      <c r="AI54" s="136"/>
      <c r="AJ54" s="136"/>
      <c r="AK54" s="136"/>
      <c r="AL54" s="136"/>
      <c r="AM54" s="136"/>
      <c r="AN54" s="136"/>
      <c r="AO54" s="136"/>
      <c r="AP54" s="136"/>
      <c r="AQ54" s="136"/>
      <c r="AR54" s="136"/>
      <c r="AS54" s="136"/>
      <c r="AT54" s="136"/>
    </row>
    <row r="55" spans="1:46" ht="22.5" customHeight="1" x14ac:dyDescent="0.2">
      <c r="B55" s="140" t="s">
        <v>483</v>
      </c>
      <c r="C55" s="141">
        <f t="shared" ref="C55:C56" si="9">SUM(E55:AT55)</f>
        <v>5</v>
      </c>
      <c r="D55" s="45" t="s">
        <v>23</v>
      </c>
      <c r="E55" s="143"/>
      <c r="F55" s="143"/>
      <c r="G55" s="143"/>
      <c r="H55" s="144"/>
      <c r="I55" s="145"/>
      <c r="J55" s="143"/>
      <c r="K55" s="143"/>
      <c r="L55" s="144"/>
      <c r="M55" s="145"/>
      <c r="N55" s="143"/>
      <c r="O55" s="143"/>
      <c r="P55" s="143"/>
      <c r="Q55" s="143"/>
      <c r="R55" s="143"/>
      <c r="S55" s="143"/>
      <c r="T55" s="143"/>
      <c r="U55" s="143"/>
      <c r="V55" s="144"/>
      <c r="W55" s="145"/>
      <c r="X55" s="143"/>
      <c r="Y55" s="143"/>
      <c r="Z55" s="144"/>
      <c r="AB55" s="145"/>
      <c r="AC55" s="143"/>
      <c r="AD55" s="143"/>
      <c r="AE55" s="143"/>
      <c r="AF55" s="143"/>
      <c r="AG55" s="143"/>
      <c r="AH55" s="143"/>
      <c r="AI55" s="143">
        <v>1</v>
      </c>
      <c r="AJ55" s="143">
        <v>1</v>
      </c>
      <c r="AK55" s="143">
        <v>1</v>
      </c>
      <c r="AL55" s="143">
        <v>1</v>
      </c>
      <c r="AM55" s="143">
        <v>1</v>
      </c>
      <c r="AN55" s="143"/>
      <c r="AO55" s="143"/>
      <c r="AP55" s="143"/>
      <c r="AQ55" s="143"/>
      <c r="AR55" s="143"/>
      <c r="AS55" s="143"/>
      <c r="AT55" s="143"/>
    </row>
    <row r="56" spans="1:46" ht="22.5" customHeight="1" x14ac:dyDescent="0.2">
      <c r="B56" s="140" t="s">
        <v>484</v>
      </c>
      <c r="C56" s="141">
        <f t="shared" si="9"/>
        <v>5</v>
      </c>
      <c r="D56" s="45" t="s">
        <v>23</v>
      </c>
      <c r="E56" s="143"/>
      <c r="F56" s="143"/>
      <c r="G56" s="143"/>
      <c r="H56" s="144"/>
      <c r="I56" s="145"/>
      <c r="J56" s="143"/>
      <c r="K56" s="143"/>
      <c r="L56" s="144"/>
      <c r="M56" s="145"/>
      <c r="N56" s="143"/>
      <c r="O56" s="143"/>
      <c r="P56" s="143"/>
      <c r="Q56" s="143"/>
      <c r="R56" s="143"/>
      <c r="S56" s="143"/>
      <c r="T56" s="143"/>
      <c r="U56" s="143"/>
      <c r="V56" s="144"/>
      <c r="W56" s="145"/>
      <c r="X56" s="143"/>
      <c r="Y56" s="143"/>
      <c r="Z56" s="144"/>
      <c r="AA56" s="145"/>
      <c r="AC56" s="143"/>
      <c r="AD56" s="143"/>
      <c r="AE56" s="143"/>
      <c r="AF56" s="143"/>
      <c r="AG56" s="143"/>
      <c r="AH56" s="143"/>
      <c r="AI56" s="143">
        <v>1</v>
      </c>
      <c r="AJ56" s="143">
        <v>1</v>
      </c>
      <c r="AK56" s="143">
        <v>1</v>
      </c>
      <c r="AL56" s="143">
        <v>1</v>
      </c>
      <c r="AM56" s="143">
        <v>1</v>
      </c>
      <c r="AN56" s="143"/>
      <c r="AO56" s="143"/>
      <c r="AP56" s="143"/>
      <c r="AQ56" s="143"/>
      <c r="AR56" s="143"/>
      <c r="AS56" s="143"/>
      <c r="AT56" s="143"/>
    </row>
    <row r="57" spans="1:46" ht="22.5" customHeight="1" x14ac:dyDescent="0.2">
      <c r="A57" s="132">
        <v>4</v>
      </c>
      <c r="B57" s="133" t="s">
        <v>485</v>
      </c>
      <c r="C57" s="134"/>
      <c r="D57" s="135"/>
      <c r="E57" s="136"/>
      <c r="F57" s="136"/>
      <c r="G57" s="136"/>
      <c r="H57" s="137"/>
      <c r="I57" s="138"/>
      <c r="J57" s="136"/>
      <c r="K57" s="136"/>
      <c r="L57" s="137"/>
      <c r="M57" s="138"/>
      <c r="N57" s="136"/>
      <c r="O57" s="136"/>
      <c r="P57" s="136"/>
      <c r="Q57" s="136"/>
      <c r="R57" s="136"/>
      <c r="S57" s="136"/>
      <c r="T57" s="136"/>
      <c r="U57" s="136"/>
      <c r="V57" s="137"/>
      <c r="W57" s="138"/>
      <c r="X57" s="136"/>
      <c r="Y57" s="136"/>
      <c r="Z57" s="137"/>
      <c r="AA57" s="138"/>
      <c r="AB57" s="136"/>
      <c r="AC57" s="136"/>
      <c r="AD57" s="136"/>
      <c r="AE57" s="136"/>
      <c r="AF57" s="136"/>
      <c r="AG57" s="136"/>
      <c r="AH57" s="136"/>
      <c r="AI57" s="136"/>
      <c r="AJ57" s="136"/>
      <c r="AK57" s="136"/>
      <c r="AL57" s="136"/>
      <c r="AM57" s="136"/>
      <c r="AN57" s="136"/>
      <c r="AO57" s="136"/>
      <c r="AP57" s="136"/>
      <c r="AQ57" s="136"/>
      <c r="AR57" s="136"/>
      <c r="AS57" s="136"/>
      <c r="AT57" s="136"/>
    </row>
    <row r="58" spans="1:46" ht="22.5" customHeight="1" x14ac:dyDescent="0.2">
      <c r="B58" s="140" t="s">
        <v>486</v>
      </c>
      <c r="C58" s="141">
        <f t="shared" ref="C58:C61" si="10">SUM(E58:AT58)</f>
        <v>3</v>
      </c>
      <c r="D58" s="45" t="s">
        <v>23</v>
      </c>
      <c r="E58" s="143"/>
      <c r="F58" s="143"/>
      <c r="G58" s="143"/>
      <c r="H58" s="144"/>
      <c r="I58" s="145"/>
      <c r="J58" s="143"/>
      <c r="K58" s="143"/>
      <c r="L58" s="143"/>
      <c r="M58" s="143"/>
      <c r="N58" s="143"/>
      <c r="O58" s="143"/>
      <c r="P58" s="143"/>
      <c r="Q58" s="143"/>
      <c r="R58" s="143"/>
      <c r="S58" s="143"/>
      <c r="T58" s="143"/>
      <c r="U58" s="143"/>
      <c r="V58" s="143"/>
      <c r="W58" s="143"/>
      <c r="X58" s="143"/>
      <c r="Y58" s="143"/>
      <c r="Z58" s="143">
        <v>1</v>
      </c>
      <c r="AA58" s="143">
        <v>1</v>
      </c>
      <c r="AB58" s="143">
        <v>1</v>
      </c>
      <c r="AC58" s="143"/>
      <c r="AD58" s="143"/>
      <c r="AE58" s="143"/>
      <c r="AF58" s="143"/>
      <c r="AG58" s="143"/>
      <c r="AH58" s="143"/>
      <c r="AI58" s="143"/>
      <c r="AJ58" s="143"/>
      <c r="AK58" s="143"/>
      <c r="AL58" s="143"/>
      <c r="AM58" s="143"/>
      <c r="AN58" s="143"/>
      <c r="AO58" s="143"/>
      <c r="AP58" s="143"/>
      <c r="AQ58" s="143"/>
      <c r="AR58" s="143"/>
      <c r="AS58" s="143"/>
      <c r="AT58" s="143"/>
    </row>
    <row r="59" spans="1:46" ht="22.5" customHeight="1" x14ac:dyDescent="0.2">
      <c r="B59" s="140" t="s">
        <v>487</v>
      </c>
      <c r="C59" s="141">
        <f t="shared" si="10"/>
        <v>3</v>
      </c>
      <c r="D59" s="45" t="s">
        <v>23</v>
      </c>
      <c r="E59" s="143"/>
      <c r="F59" s="143"/>
      <c r="G59" s="143"/>
      <c r="H59" s="144"/>
      <c r="I59" s="145"/>
      <c r="J59" s="143"/>
      <c r="K59" s="143"/>
      <c r="L59" s="144"/>
      <c r="M59" s="145"/>
      <c r="N59" s="143"/>
      <c r="O59" s="143"/>
      <c r="P59" s="143"/>
      <c r="Q59" s="143"/>
      <c r="R59" s="143"/>
      <c r="S59" s="143"/>
      <c r="T59" s="143"/>
      <c r="U59" s="143"/>
      <c r="V59" s="144"/>
      <c r="W59" s="145"/>
      <c r="X59" s="143"/>
      <c r="Y59" s="143"/>
      <c r="Z59" s="143"/>
      <c r="AA59" s="143"/>
      <c r="AB59" s="143">
        <v>1</v>
      </c>
      <c r="AC59" s="143">
        <v>1</v>
      </c>
      <c r="AD59" s="143">
        <v>1</v>
      </c>
      <c r="AE59" s="143"/>
      <c r="AF59" s="143"/>
      <c r="AG59" s="143"/>
      <c r="AH59" s="143"/>
      <c r="AI59" s="143"/>
      <c r="AJ59" s="143"/>
      <c r="AK59" s="143"/>
      <c r="AL59" s="143"/>
      <c r="AM59" s="143"/>
      <c r="AN59" s="143"/>
      <c r="AO59" s="143"/>
      <c r="AP59" s="143"/>
      <c r="AQ59" s="143"/>
      <c r="AR59" s="143"/>
      <c r="AS59" s="143"/>
      <c r="AT59" s="143"/>
    </row>
    <row r="60" spans="1:46" ht="22.5" customHeight="1" x14ac:dyDescent="0.2">
      <c r="B60" s="140" t="s">
        <v>488</v>
      </c>
      <c r="C60" s="141">
        <f t="shared" si="10"/>
        <v>3</v>
      </c>
      <c r="D60" s="45" t="s">
        <v>23</v>
      </c>
      <c r="E60" s="143"/>
      <c r="F60" s="143"/>
      <c r="G60" s="143"/>
      <c r="H60" s="144"/>
      <c r="I60" s="145"/>
      <c r="J60" s="143"/>
      <c r="K60" s="143"/>
      <c r="L60" s="144"/>
      <c r="M60" s="145"/>
      <c r="N60" s="143"/>
      <c r="O60" s="143"/>
      <c r="P60" s="143"/>
      <c r="Q60" s="143"/>
      <c r="R60" s="143"/>
      <c r="S60" s="143"/>
      <c r="T60" s="143"/>
      <c r="U60" s="143"/>
      <c r="V60" s="144"/>
      <c r="W60" s="145"/>
      <c r="X60" s="143"/>
      <c r="Y60" s="143"/>
      <c r="Z60" s="144"/>
      <c r="AA60" s="145"/>
      <c r="AB60" s="144"/>
      <c r="AC60" s="145"/>
      <c r="AD60" s="143">
        <v>1</v>
      </c>
      <c r="AE60" s="143">
        <v>1</v>
      </c>
      <c r="AF60" s="143">
        <v>1</v>
      </c>
      <c r="AG60" s="143"/>
      <c r="AH60" s="143"/>
      <c r="AI60" s="143"/>
      <c r="AJ60" s="143"/>
      <c r="AK60" s="143"/>
      <c r="AL60" s="143"/>
      <c r="AM60" s="143"/>
      <c r="AN60" s="143"/>
      <c r="AO60" s="143"/>
      <c r="AP60" s="143"/>
      <c r="AQ60" s="143"/>
      <c r="AR60" s="143"/>
      <c r="AS60" s="143"/>
      <c r="AT60" s="143"/>
    </row>
    <row r="61" spans="1:46" ht="22.5" customHeight="1" x14ac:dyDescent="0.2">
      <c r="B61" s="140" t="s">
        <v>489</v>
      </c>
      <c r="C61" s="141">
        <f t="shared" si="10"/>
        <v>2</v>
      </c>
      <c r="D61" s="45" t="s">
        <v>23</v>
      </c>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3"/>
      <c r="AL61" s="143"/>
      <c r="AM61" s="143"/>
      <c r="AN61" s="143"/>
      <c r="AO61" s="143"/>
      <c r="AP61" s="143"/>
      <c r="AQ61" s="143">
        <v>1</v>
      </c>
      <c r="AR61" s="143">
        <v>1</v>
      </c>
      <c r="AS61" s="143"/>
      <c r="AT61" s="143"/>
    </row>
    <row r="62" spans="1:46" ht="22.5" customHeight="1" x14ac:dyDescent="0.2">
      <c r="A62" s="132">
        <v>4</v>
      </c>
      <c r="B62" s="133" t="s">
        <v>490</v>
      </c>
      <c r="C62" s="134"/>
      <c r="D62" s="135"/>
      <c r="E62" s="136"/>
      <c r="F62" s="136"/>
      <c r="G62" s="136"/>
      <c r="H62" s="137"/>
      <c r="I62" s="138"/>
      <c r="J62" s="136"/>
      <c r="K62" s="136"/>
      <c r="L62" s="137"/>
      <c r="M62" s="138"/>
      <c r="N62" s="136"/>
      <c r="O62" s="136"/>
      <c r="P62" s="136"/>
      <c r="Q62" s="136"/>
      <c r="R62" s="136"/>
      <c r="S62" s="136"/>
      <c r="T62" s="136"/>
      <c r="U62" s="136"/>
      <c r="V62" s="137"/>
      <c r="W62" s="138"/>
      <c r="X62" s="136"/>
      <c r="Y62" s="136"/>
      <c r="Z62" s="137"/>
      <c r="AA62" s="138"/>
      <c r="AB62" s="136"/>
      <c r="AC62" s="136"/>
      <c r="AD62" s="136"/>
      <c r="AE62" s="136"/>
      <c r="AF62" s="136"/>
      <c r="AG62" s="136"/>
      <c r="AH62" s="136"/>
      <c r="AI62" s="136"/>
      <c r="AJ62" s="136"/>
      <c r="AK62" s="136"/>
      <c r="AL62" s="136"/>
      <c r="AM62" s="136"/>
      <c r="AN62" s="136"/>
      <c r="AO62" s="136"/>
      <c r="AP62" s="136"/>
      <c r="AQ62" s="136"/>
      <c r="AR62" s="136"/>
      <c r="AS62" s="136"/>
      <c r="AT62" s="136"/>
    </row>
    <row r="63" spans="1:46" ht="22.5" customHeight="1" x14ac:dyDescent="0.2">
      <c r="B63" s="140" t="s">
        <v>491</v>
      </c>
      <c r="C63" s="141">
        <f t="shared" ref="C63:C66" si="11">SUM(E63:AT63)</f>
        <v>3</v>
      </c>
      <c r="D63" s="45" t="s">
        <v>23</v>
      </c>
      <c r="E63" s="143"/>
      <c r="F63" s="143"/>
      <c r="G63" s="143"/>
      <c r="H63" s="144"/>
      <c r="I63" s="145"/>
      <c r="J63" s="143"/>
      <c r="K63" s="143"/>
      <c r="L63" s="144"/>
      <c r="M63" s="145"/>
      <c r="N63" s="143"/>
      <c r="O63" s="143"/>
      <c r="P63" s="143"/>
      <c r="Q63" s="143"/>
      <c r="R63" s="143"/>
      <c r="S63" s="143"/>
      <c r="T63" s="143"/>
      <c r="U63" s="143"/>
      <c r="V63" s="144"/>
      <c r="W63" s="145"/>
      <c r="X63" s="145"/>
      <c r="Y63" s="145"/>
      <c r="Z63" s="145"/>
      <c r="AA63" s="145"/>
      <c r="AB63" s="143"/>
      <c r="AC63" s="143"/>
      <c r="AD63" s="143"/>
      <c r="AE63" s="143"/>
      <c r="AF63" s="143">
        <v>1</v>
      </c>
      <c r="AG63" s="143">
        <v>1</v>
      </c>
      <c r="AH63" s="143">
        <v>1</v>
      </c>
      <c r="AI63" s="143"/>
      <c r="AJ63" s="143"/>
      <c r="AK63" s="143"/>
      <c r="AL63" s="143"/>
      <c r="AM63" s="143"/>
      <c r="AN63" s="143"/>
      <c r="AO63" s="143"/>
      <c r="AP63" s="143"/>
      <c r="AQ63" s="143"/>
      <c r="AR63" s="143"/>
      <c r="AS63" s="143"/>
      <c r="AT63" s="143"/>
    </row>
    <row r="64" spans="1:46" ht="22.5" customHeight="1" x14ac:dyDescent="0.2">
      <c r="B64" s="140" t="s">
        <v>492</v>
      </c>
      <c r="C64" s="141">
        <f t="shared" si="11"/>
        <v>3</v>
      </c>
      <c r="D64" s="45" t="s">
        <v>23</v>
      </c>
      <c r="E64" s="143"/>
      <c r="F64" s="143"/>
      <c r="G64" s="143"/>
      <c r="H64" s="144"/>
      <c r="I64" s="145"/>
      <c r="J64" s="143"/>
      <c r="K64" s="143"/>
      <c r="L64" s="144"/>
      <c r="M64" s="145"/>
      <c r="N64" s="143"/>
      <c r="O64" s="143"/>
      <c r="P64" s="143"/>
      <c r="Q64" s="143"/>
      <c r="R64" s="143"/>
      <c r="S64" s="143"/>
      <c r="T64" s="143"/>
      <c r="U64" s="143"/>
      <c r="V64" s="144"/>
      <c r="W64" s="145"/>
      <c r="X64" s="143"/>
      <c r="Y64" s="143"/>
      <c r="Z64" s="143">
        <v>1</v>
      </c>
      <c r="AA64" s="143">
        <v>1</v>
      </c>
      <c r="AB64" s="143">
        <v>1</v>
      </c>
      <c r="AC64" s="144"/>
      <c r="AD64" s="144"/>
      <c r="AE64" s="144"/>
      <c r="AF64" s="144"/>
      <c r="AG64" s="144"/>
      <c r="AH64" s="144"/>
      <c r="AI64" s="143"/>
      <c r="AJ64" s="143"/>
      <c r="AK64" s="143"/>
      <c r="AL64" s="143"/>
      <c r="AM64" s="143"/>
      <c r="AN64" s="143"/>
      <c r="AO64" s="143"/>
      <c r="AP64" s="143"/>
      <c r="AQ64" s="143"/>
      <c r="AR64" s="143"/>
      <c r="AS64" s="143"/>
      <c r="AT64" s="143"/>
    </row>
    <row r="65" spans="1:46" ht="22.5" customHeight="1" x14ac:dyDescent="0.2">
      <c r="B65" s="140" t="s">
        <v>493</v>
      </c>
      <c r="C65" s="141">
        <f t="shared" si="11"/>
        <v>3</v>
      </c>
      <c r="D65" s="45" t="s">
        <v>23</v>
      </c>
      <c r="E65" s="143"/>
      <c r="F65" s="143"/>
      <c r="G65" s="143"/>
      <c r="H65" s="144"/>
      <c r="I65" s="145"/>
      <c r="J65" s="143"/>
      <c r="K65" s="143"/>
      <c r="L65" s="144"/>
      <c r="M65" s="145"/>
      <c r="N65" s="143"/>
      <c r="O65" s="143"/>
      <c r="P65" s="143"/>
      <c r="Q65" s="143"/>
      <c r="R65" s="143"/>
      <c r="S65" s="143"/>
      <c r="T65" s="143"/>
      <c r="U65" s="143"/>
      <c r="V65" s="144"/>
      <c r="W65" s="145"/>
      <c r="X65" s="143"/>
      <c r="Y65" s="143"/>
      <c r="Z65" s="144"/>
      <c r="AA65" s="145"/>
      <c r="AB65" s="143">
        <v>1</v>
      </c>
      <c r="AC65" s="143">
        <v>1</v>
      </c>
      <c r="AD65" s="143">
        <v>1</v>
      </c>
      <c r="AE65" s="143"/>
      <c r="AF65" s="143"/>
      <c r="AG65" s="143"/>
      <c r="AH65" s="143"/>
      <c r="AI65" s="143"/>
      <c r="AJ65" s="143"/>
      <c r="AK65" s="143"/>
      <c r="AL65" s="143"/>
      <c r="AM65" s="143"/>
      <c r="AN65" s="143"/>
      <c r="AO65" s="143"/>
      <c r="AP65" s="143"/>
      <c r="AQ65" s="143"/>
      <c r="AR65" s="143"/>
      <c r="AS65" s="143"/>
      <c r="AT65" s="143"/>
    </row>
    <row r="66" spans="1:46" ht="22.5" customHeight="1" x14ac:dyDescent="0.2">
      <c r="B66" s="140" t="s">
        <v>494</v>
      </c>
      <c r="C66" s="141">
        <f t="shared" si="11"/>
        <v>2</v>
      </c>
      <c r="D66" s="45" t="s">
        <v>23</v>
      </c>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3"/>
      <c r="AK66" s="143"/>
      <c r="AL66" s="143"/>
      <c r="AM66" s="143"/>
      <c r="AN66" s="143"/>
      <c r="AO66" s="143">
        <v>1</v>
      </c>
      <c r="AP66" s="143">
        <v>1</v>
      </c>
      <c r="AQ66" s="143"/>
      <c r="AR66" s="143"/>
      <c r="AS66" s="143"/>
      <c r="AT66" s="143"/>
    </row>
    <row r="67" spans="1:46" ht="22.5" customHeight="1" x14ac:dyDescent="0.2">
      <c r="A67" s="132">
        <v>4</v>
      </c>
      <c r="B67" s="133" t="s">
        <v>495</v>
      </c>
      <c r="C67" s="134"/>
      <c r="D67" s="135"/>
      <c r="E67" s="136"/>
      <c r="F67" s="136"/>
      <c r="G67" s="136"/>
      <c r="H67" s="137"/>
      <c r="I67" s="138"/>
      <c r="J67" s="136"/>
      <c r="K67" s="136"/>
      <c r="L67" s="137"/>
      <c r="M67" s="138"/>
      <c r="N67" s="136"/>
      <c r="O67" s="136"/>
      <c r="P67" s="136"/>
      <c r="Q67" s="136"/>
      <c r="R67" s="136"/>
      <c r="S67" s="136"/>
      <c r="T67" s="136"/>
      <c r="U67" s="136"/>
      <c r="V67" s="137"/>
      <c r="W67" s="138"/>
      <c r="X67" s="136"/>
      <c r="Y67" s="136"/>
      <c r="Z67" s="137"/>
      <c r="AA67" s="138"/>
      <c r="AB67" s="136"/>
      <c r="AC67" s="136"/>
      <c r="AD67" s="136"/>
      <c r="AE67" s="136"/>
      <c r="AF67" s="136"/>
      <c r="AG67" s="136"/>
      <c r="AH67" s="136"/>
      <c r="AI67" s="136"/>
      <c r="AJ67" s="136"/>
      <c r="AK67" s="136"/>
      <c r="AL67" s="136"/>
      <c r="AM67" s="136"/>
      <c r="AN67" s="136"/>
      <c r="AO67" s="136"/>
      <c r="AP67" s="136"/>
      <c r="AQ67" s="136"/>
      <c r="AR67" s="136"/>
      <c r="AS67" s="136"/>
      <c r="AT67" s="136"/>
    </row>
    <row r="68" spans="1:46" ht="22.5" customHeight="1" x14ac:dyDescent="0.2">
      <c r="B68" s="140" t="s">
        <v>496</v>
      </c>
      <c r="C68" s="141">
        <f t="shared" ref="C68:C69" si="12">SUM(E68:AT68)</f>
        <v>5</v>
      </c>
      <c r="D68" s="45" t="s">
        <v>23</v>
      </c>
      <c r="E68" s="143"/>
      <c r="F68" s="143"/>
      <c r="G68" s="143"/>
      <c r="H68" s="144"/>
      <c r="I68" s="145"/>
      <c r="J68" s="143"/>
      <c r="K68" s="143"/>
      <c r="L68" s="143"/>
      <c r="M68" s="143"/>
      <c r="N68" s="143"/>
      <c r="O68" s="143"/>
      <c r="P68" s="143"/>
      <c r="Q68" s="143"/>
      <c r="R68" s="143"/>
      <c r="S68" s="143"/>
      <c r="T68" s="143"/>
      <c r="U68" s="143"/>
      <c r="V68" s="143"/>
      <c r="W68" s="143"/>
      <c r="X68" s="143"/>
      <c r="Y68" s="143"/>
      <c r="Z68" s="143"/>
      <c r="AA68" s="143"/>
      <c r="AB68" s="143"/>
      <c r="AC68" s="143"/>
      <c r="AD68" s="143"/>
      <c r="AE68" s="143"/>
      <c r="AF68" s="143">
        <v>1</v>
      </c>
      <c r="AG68" s="143">
        <v>1</v>
      </c>
      <c r="AH68" s="143">
        <v>1</v>
      </c>
      <c r="AI68" s="143">
        <v>1</v>
      </c>
      <c r="AJ68" s="143">
        <v>1</v>
      </c>
      <c r="AK68" s="143"/>
      <c r="AL68" s="143"/>
      <c r="AM68" s="143"/>
      <c r="AN68" s="143"/>
      <c r="AO68" s="143"/>
      <c r="AP68" s="143"/>
      <c r="AQ68" s="143"/>
      <c r="AR68" s="143"/>
      <c r="AS68" s="143"/>
      <c r="AT68" s="143"/>
    </row>
    <row r="69" spans="1:46" ht="22.5" customHeight="1" x14ac:dyDescent="0.2">
      <c r="B69" s="140" t="s">
        <v>497</v>
      </c>
      <c r="C69" s="141">
        <f t="shared" si="12"/>
        <v>4</v>
      </c>
      <c r="D69" s="45" t="s">
        <v>23</v>
      </c>
      <c r="E69" s="143"/>
      <c r="F69" s="143"/>
      <c r="G69" s="143"/>
      <c r="H69" s="144"/>
      <c r="I69" s="145"/>
      <c r="J69" s="143"/>
      <c r="K69" s="143"/>
      <c r="L69" s="144"/>
      <c r="M69" s="145"/>
      <c r="N69" s="143"/>
      <c r="O69" s="143"/>
      <c r="P69" s="143"/>
      <c r="Q69" s="143"/>
      <c r="R69" s="143"/>
      <c r="S69" s="143"/>
      <c r="T69" s="143"/>
      <c r="U69" s="143"/>
      <c r="V69" s="144"/>
      <c r="W69" s="145"/>
      <c r="X69" s="143"/>
      <c r="Y69" s="143"/>
      <c r="Z69" s="144"/>
      <c r="AA69" s="144"/>
      <c r="AB69" s="143"/>
      <c r="AC69" s="143"/>
      <c r="AD69" s="143">
        <v>1</v>
      </c>
      <c r="AE69" s="143">
        <v>1</v>
      </c>
      <c r="AF69" s="143"/>
      <c r="AG69" s="143"/>
      <c r="AH69" s="143"/>
      <c r="AI69" s="143"/>
      <c r="AJ69" s="143"/>
      <c r="AK69" s="143"/>
      <c r="AL69" s="143"/>
      <c r="AM69" s="143"/>
      <c r="AN69" s="143"/>
      <c r="AO69" s="143">
        <v>1</v>
      </c>
      <c r="AP69" s="143">
        <v>1</v>
      </c>
      <c r="AQ69" s="143"/>
      <c r="AR69" s="143"/>
      <c r="AS69" s="143"/>
      <c r="AT69" s="143"/>
    </row>
    <row r="70" spans="1:46" ht="22.5" customHeight="1" x14ac:dyDescent="0.2">
      <c r="A70" s="132">
        <v>4</v>
      </c>
      <c r="B70" s="133" t="s">
        <v>498</v>
      </c>
      <c r="C70" s="134"/>
      <c r="D70" s="135"/>
      <c r="E70" s="136"/>
      <c r="F70" s="136"/>
      <c r="G70" s="136"/>
      <c r="H70" s="137"/>
      <c r="I70" s="138"/>
      <c r="J70" s="136"/>
      <c r="K70" s="136"/>
      <c r="L70" s="137"/>
      <c r="M70" s="138"/>
      <c r="N70" s="136"/>
      <c r="O70" s="136"/>
      <c r="P70" s="136"/>
      <c r="Q70" s="136"/>
      <c r="R70" s="136"/>
      <c r="S70" s="136"/>
      <c r="T70" s="136"/>
      <c r="U70" s="136"/>
      <c r="V70" s="137"/>
      <c r="W70" s="138"/>
      <c r="X70" s="136"/>
      <c r="Y70" s="136"/>
      <c r="Z70" s="137"/>
      <c r="AA70" s="138"/>
      <c r="AB70" s="136"/>
      <c r="AC70" s="136"/>
      <c r="AD70" s="136"/>
      <c r="AE70" s="136"/>
      <c r="AF70" s="136"/>
      <c r="AG70" s="136"/>
      <c r="AH70" s="136"/>
      <c r="AI70" s="136"/>
      <c r="AJ70" s="136"/>
      <c r="AK70" s="136"/>
      <c r="AL70" s="136"/>
      <c r="AM70" s="136"/>
      <c r="AN70" s="136"/>
      <c r="AO70" s="136"/>
      <c r="AP70" s="136"/>
      <c r="AQ70" s="136"/>
      <c r="AR70" s="136"/>
      <c r="AS70" s="136"/>
      <c r="AT70" s="136"/>
    </row>
    <row r="71" spans="1:46" ht="22.5" customHeight="1" x14ac:dyDescent="0.2">
      <c r="B71" s="140" t="s">
        <v>499</v>
      </c>
      <c r="C71" s="141">
        <f t="shared" ref="C71:C72" si="13">SUM(E71:AT71)</f>
        <v>2</v>
      </c>
      <c r="D71" s="45" t="s">
        <v>23</v>
      </c>
      <c r="E71" s="143"/>
      <c r="F71" s="143"/>
      <c r="G71" s="143"/>
      <c r="H71" s="144"/>
      <c r="I71" s="145"/>
      <c r="J71" s="143"/>
      <c r="K71" s="143"/>
      <c r="L71" s="143"/>
      <c r="M71" s="143"/>
      <c r="N71" s="143"/>
      <c r="O71" s="143"/>
      <c r="P71" s="143"/>
      <c r="Q71" s="143"/>
      <c r="R71" s="143"/>
      <c r="S71" s="143"/>
      <c r="T71" s="143"/>
      <c r="U71" s="143"/>
      <c r="V71" s="143"/>
      <c r="W71" s="143"/>
      <c r="X71" s="143"/>
      <c r="Y71" s="143"/>
      <c r="Z71" s="143"/>
      <c r="AA71" s="143"/>
      <c r="AB71" s="143"/>
      <c r="AC71" s="143"/>
      <c r="AD71" s="143"/>
      <c r="AE71" s="143"/>
      <c r="AF71" s="143"/>
      <c r="AG71" s="143"/>
      <c r="AH71" s="143"/>
      <c r="AI71" s="143">
        <v>1</v>
      </c>
      <c r="AJ71" s="143">
        <v>1</v>
      </c>
      <c r="AK71" s="143"/>
      <c r="AL71" s="143"/>
      <c r="AM71" s="143"/>
      <c r="AN71" s="143"/>
      <c r="AO71" s="143"/>
      <c r="AP71" s="143"/>
      <c r="AQ71" s="143"/>
      <c r="AR71" s="143"/>
      <c r="AS71" s="143"/>
      <c r="AT71" s="143"/>
    </row>
    <row r="72" spans="1:46" ht="22.5" customHeight="1" x14ac:dyDescent="0.2">
      <c r="B72" s="140" t="s">
        <v>500</v>
      </c>
      <c r="C72" s="141">
        <f t="shared" si="13"/>
        <v>5</v>
      </c>
      <c r="D72" s="45" t="s">
        <v>23</v>
      </c>
      <c r="E72" s="143"/>
      <c r="F72" s="143"/>
      <c r="G72" s="143"/>
      <c r="H72" s="144"/>
      <c r="I72" s="145"/>
      <c r="J72" s="143"/>
      <c r="K72" s="143"/>
      <c r="L72" s="144"/>
      <c r="M72" s="145"/>
      <c r="N72" s="143"/>
      <c r="O72" s="143"/>
      <c r="P72" s="143"/>
      <c r="Q72" s="143"/>
      <c r="R72" s="143"/>
      <c r="S72" s="143"/>
      <c r="T72" s="143"/>
      <c r="U72" s="143"/>
      <c r="V72" s="144"/>
      <c r="W72" s="145"/>
      <c r="X72" s="143"/>
      <c r="Y72" s="143"/>
      <c r="Z72" s="144"/>
      <c r="AA72" s="145"/>
      <c r="AC72" s="143"/>
      <c r="AD72" s="143"/>
      <c r="AE72" s="143"/>
      <c r="AF72" s="143"/>
      <c r="AG72" s="143"/>
      <c r="AH72" s="143"/>
      <c r="AI72" s="143"/>
      <c r="AJ72" s="143">
        <v>1</v>
      </c>
      <c r="AK72" s="143">
        <v>1</v>
      </c>
      <c r="AL72" s="143">
        <v>1</v>
      </c>
      <c r="AM72" s="143">
        <v>1</v>
      </c>
      <c r="AN72" s="143">
        <v>1</v>
      </c>
      <c r="AO72" s="143"/>
      <c r="AP72" s="143"/>
      <c r="AQ72" s="143"/>
      <c r="AR72" s="143"/>
      <c r="AS72" s="143"/>
      <c r="AT72" s="143"/>
    </row>
    <row r="73" spans="1:46" ht="22.5" customHeight="1" x14ac:dyDescent="0.2">
      <c r="A73" s="132">
        <v>4</v>
      </c>
      <c r="B73" s="133" t="s">
        <v>501</v>
      </c>
      <c r="C73" s="134"/>
      <c r="D73" s="135"/>
      <c r="E73" s="136"/>
      <c r="F73" s="136"/>
      <c r="G73" s="136"/>
      <c r="H73" s="137"/>
      <c r="I73" s="138"/>
      <c r="J73" s="136"/>
      <c r="K73" s="136"/>
      <c r="L73" s="137"/>
      <c r="M73" s="138"/>
      <c r="N73" s="136"/>
      <c r="O73" s="136"/>
      <c r="P73" s="136"/>
      <c r="Q73" s="136"/>
      <c r="R73" s="136"/>
      <c r="S73" s="136"/>
      <c r="T73" s="136"/>
      <c r="U73" s="136"/>
      <c r="V73" s="137"/>
      <c r="W73" s="138"/>
      <c r="X73" s="136"/>
      <c r="Y73" s="136"/>
      <c r="Z73" s="137"/>
      <c r="AA73" s="138"/>
      <c r="AB73" s="136"/>
      <c r="AC73" s="136"/>
      <c r="AD73" s="136"/>
      <c r="AE73" s="136"/>
      <c r="AF73" s="136"/>
      <c r="AG73" s="136"/>
      <c r="AH73" s="136"/>
      <c r="AI73" s="136"/>
      <c r="AJ73" s="136"/>
      <c r="AK73" s="136"/>
      <c r="AL73" s="136"/>
      <c r="AM73" s="136"/>
      <c r="AN73" s="136"/>
      <c r="AO73" s="136"/>
      <c r="AP73" s="136"/>
      <c r="AQ73" s="136"/>
      <c r="AR73" s="136"/>
      <c r="AS73" s="136"/>
      <c r="AT73" s="136"/>
    </row>
    <row r="74" spans="1:46" ht="22.5" customHeight="1" x14ac:dyDescent="0.2">
      <c r="B74" s="140" t="s">
        <v>502</v>
      </c>
      <c r="C74" s="141">
        <f>SUM(E74:AT74)</f>
        <v>2</v>
      </c>
      <c r="D74" s="45" t="s">
        <v>23</v>
      </c>
      <c r="E74" s="143"/>
      <c r="F74" s="143"/>
      <c r="G74" s="143"/>
      <c r="H74" s="144"/>
      <c r="I74" s="145"/>
      <c r="J74" s="143"/>
      <c r="K74" s="143"/>
      <c r="L74" s="144"/>
      <c r="M74" s="145"/>
      <c r="N74" s="143"/>
      <c r="O74" s="143"/>
      <c r="P74" s="143"/>
      <c r="Q74" s="143"/>
      <c r="R74" s="143"/>
      <c r="S74" s="143"/>
      <c r="T74" s="143"/>
      <c r="U74" s="143"/>
      <c r="V74" s="144"/>
      <c r="W74" s="145"/>
      <c r="X74" s="143"/>
      <c r="Y74" s="143"/>
      <c r="Z74" s="144"/>
      <c r="AA74" s="145"/>
      <c r="AC74" s="143"/>
      <c r="AD74" s="143"/>
      <c r="AE74" s="143"/>
      <c r="AF74" s="143"/>
      <c r="AG74" s="143"/>
      <c r="AH74" s="143"/>
      <c r="AI74" s="143"/>
      <c r="AJ74" s="143"/>
      <c r="AK74" s="143"/>
      <c r="AL74" s="143"/>
      <c r="AM74" s="143">
        <v>1</v>
      </c>
      <c r="AN74" s="143">
        <v>1</v>
      </c>
      <c r="AO74" s="143"/>
      <c r="AP74" s="143"/>
      <c r="AQ74" s="143"/>
      <c r="AR74" s="143"/>
      <c r="AS74" s="143"/>
      <c r="AT74" s="143"/>
    </row>
    <row r="75" spans="1:46" ht="22.5" customHeight="1" x14ac:dyDescent="0.2">
      <c r="A75" s="132">
        <v>4</v>
      </c>
      <c r="B75" s="133" t="s">
        <v>503</v>
      </c>
      <c r="C75" s="134"/>
      <c r="D75" s="135"/>
      <c r="E75" s="136"/>
      <c r="F75" s="136"/>
      <c r="G75" s="136"/>
      <c r="H75" s="137"/>
      <c r="I75" s="138"/>
      <c r="J75" s="136"/>
      <c r="K75" s="136"/>
      <c r="L75" s="137"/>
      <c r="M75" s="138"/>
      <c r="N75" s="136"/>
      <c r="O75" s="136"/>
      <c r="P75" s="136"/>
      <c r="Q75" s="136"/>
      <c r="R75" s="136"/>
      <c r="S75" s="136"/>
      <c r="T75" s="136"/>
      <c r="U75" s="136"/>
      <c r="V75" s="137"/>
      <c r="W75" s="138"/>
      <c r="X75" s="136"/>
      <c r="Y75" s="136"/>
      <c r="Z75" s="137"/>
      <c r="AA75" s="138"/>
      <c r="AB75" s="136"/>
      <c r="AC75" s="136"/>
      <c r="AD75" s="136"/>
      <c r="AE75" s="136"/>
      <c r="AF75" s="136"/>
      <c r="AG75" s="136"/>
      <c r="AH75" s="136"/>
      <c r="AI75" s="136"/>
      <c r="AJ75" s="136"/>
      <c r="AK75" s="136"/>
      <c r="AL75" s="136"/>
      <c r="AM75" s="136"/>
      <c r="AN75" s="136"/>
      <c r="AO75" s="136"/>
      <c r="AP75" s="136"/>
      <c r="AQ75" s="136"/>
      <c r="AR75" s="136"/>
      <c r="AS75" s="136"/>
      <c r="AT75" s="136"/>
    </row>
    <row r="76" spans="1:46" ht="22.5" customHeight="1" x14ac:dyDescent="0.2">
      <c r="B76" s="140" t="s">
        <v>504</v>
      </c>
      <c r="C76" s="141">
        <f t="shared" ref="C76:C77" si="14">SUM(E76:AT76)</f>
        <v>5</v>
      </c>
      <c r="D76" s="45" t="s">
        <v>23</v>
      </c>
      <c r="E76" s="143"/>
      <c r="F76" s="143"/>
      <c r="G76" s="143"/>
      <c r="H76" s="144"/>
      <c r="I76" s="145"/>
      <c r="J76" s="143"/>
      <c r="K76" s="143"/>
      <c r="L76" s="144"/>
      <c r="M76" s="145"/>
      <c r="N76" s="143"/>
      <c r="O76" s="143"/>
      <c r="P76" s="143"/>
      <c r="Q76" s="143"/>
      <c r="R76" s="143"/>
      <c r="S76" s="143"/>
      <c r="T76" s="143"/>
      <c r="U76" s="143"/>
      <c r="V76" s="144"/>
      <c r="W76" s="145"/>
      <c r="X76" s="143"/>
      <c r="Y76" s="143"/>
      <c r="Z76" s="144"/>
      <c r="AA76" s="145"/>
      <c r="AB76" s="143"/>
      <c r="AC76" s="143"/>
      <c r="AD76" s="143"/>
      <c r="AE76" s="143"/>
      <c r="AF76" s="143"/>
      <c r="AG76" s="143"/>
      <c r="AH76" s="143"/>
      <c r="AI76" s="143"/>
      <c r="AJ76" s="143"/>
      <c r="AK76" s="143"/>
      <c r="AL76" s="143"/>
      <c r="AM76" s="143">
        <v>1</v>
      </c>
      <c r="AN76" s="143">
        <v>1</v>
      </c>
      <c r="AO76" s="143">
        <v>1</v>
      </c>
      <c r="AP76" s="143">
        <v>1</v>
      </c>
      <c r="AQ76" s="143">
        <v>1</v>
      </c>
      <c r="AR76" s="143"/>
      <c r="AS76" s="143"/>
      <c r="AT76" s="143"/>
    </row>
    <row r="77" spans="1:46" ht="22.5" customHeight="1" x14ac:dyDescent="0.2">
      <c r="B77" s="140" t="s">
        <v>505</v>
      </c>
      <c r="C77" s="141">
        <f t="shared" si="14"/>
        <v>3</v>
      </c>
      <c r="D77" s="45" t="s">
        <v>23</v>
      </c>
      <c r="E77" s="143"/>
      <c r="F77" s="143"/>
      <c r="G77" s="143"/>
      <c r="H77" s="144"/>
      <c r="I77" s="145"/>
      <c r="J77" s="143"/>
      <c r="K77" s="143"/>
      <c r="L77" s="144"/>
      <c r="M77" s="145"/>
      <c r="N77" s="143"/>
      <c r="O77" s="143"/>
      <c r="P77" s="143"/>
      <c r="Q77" s="143"/>
      <c r="R77" s="143"/>
      <c r="S77" s="143"/>
      <c r="T77" s="143"/>
      <c r="U77" s="143"/>
      <c r="V77" s="144"/>
      <c r="W77" s="145"/>
      <c r="X77" s="143"/>
      <c r="Y77" s="143"/>
      <c r="Z77" s="144"/>
      <c r="AA77" s="145"/>
      <c r="AC77" s="145"/>
      <c r="AD77" s="143"/>
      <c r="AE77" s="143"/>
      <c r="AF77" s="143"/>
      <c r="AG77" s="143"/>
      <c r="AH77" s="143"/>
      <c r="AI77" s="143"/>
      <c r="AJ77" s="143"/>
      <c r="AK77" s="143"/>
      <c r="AL77" s="143"/>
      <c r="AM77" s="143"/>
      <c r="AN77" s="143"/>
      <c r="AO77" s="143">
        <v>1</v>
      </c>
      <c r="AP77" s="143">
        <v>1</v>
      </c>
      <c r="AQ77" s="143">
        <v>1</v>
      </c>
      <c r="AR77" s="143"/>
      <c r="AS77" s="143"/>
      <c r="AT77" s="143"/>
    </row>
    <row r="78" spans="1:46" ht="22.5" customHeight="1" x14ac:dyDescent="0.2">
      <c r="A78" s="132">
        <v>4</v>
      </c>
      <c r="B78" s="133" t="s">
        <v>506</v>
      </c>
      <c r="C78" s="134"/>
      <c r="D78" s="135"/>
      <c r="E78" s="136"/>
      <c r="F78" s="136"/>
      <c r="G78" s="136"/>
      <c r="H78" s="137"/>
      <c r="I78" s="138"/>
      <c r="J78" s="136"/>
      <c r="K78" s="136"/>
      <c r="L78" s="137"/>
      <c r="M78" s="138"/>
      <c r="N78" s="136"/>
      <c r="O78" s="136"/>
      <c r="P78" s="136"/>
      <c r="Q78" s="136"/>
      <c r="R78" s="136"/>
      <c r="S78" s="136"/>
      <c r="T78" s="136"/>
      <c r="U78" s="136"/>
      <c r="V78" s="137"/>
      <c r="W78" s="138"/>
      <c r="X78" s="136"/>
      <c r="Y78" s="136"/>
      <c r="Z78" s="137"/>
      <c r="AA78" s="138"/>
      <c r="AB78" s="136"/>
      <c r="AC78" s="136"/>
      <c r="AD78" s="136"/>
      <c r="AE78" s="136"/>
      <c r="AF78" s="136"/>
      <c r="AG78" s="136"/>
      <c r="AH78" s="136"/>
      <c r="AI78" s="136"/>
      <c r="AJ78" s="136"/>
      <c r="AK78" s="136"/>
      <c r="AL78" s="136"/>
      <c r="AM78" s="136"/>
      <c r="AN78" s="136"/>
      <c r="AO78" s="136"/>
      <c r="AP78" s="136"/>
      <c r="AQ78" s="136"/>
      <c r="AR78" s="136"/>
      <c r="AS78" s="136"/>
      <c r="AT78" s="136"/>
    </row>
    <row r="79" spans="1:46" ht="22.5" customHeight="1" x14ac:dyDescent="0.2">
      <c r="B79" s="140" t="s">
        <v>507</v>
      </c>
      <c r="C79" s="141">
        <f t="shared" ref="C79:C80" si="15">SUM(E79:AT79)</f>
        <v>2</v>
      </c>
      <c r="D79" s="45" t="s">
        <v>23</v>
      </c>
      <c r="E79" s="143"/>
      <c r="F79" s="143"/>
      <c r="G79" s="143"/>
      <c r="H79" s="144"/>
      <c r="I79" s="145"/>
      <c r="J79" s="143"/>
      <c r="K79" s="143"/>
      <c r="L79" s="144"/>
      <c r="M79" s="145"/>
      <c r="N79" s="143"/>
      <c r="O79" s="143"/>
      <c r="P79" s="143"/>
      <c r="Q79" s="143"/>
      <c r="R79" s="143"/>
      <c r="S79" s="143"/>
      <c r="T79" s="143"/>
      <c r="U79" s="143"/>
      <c r="V79" s="144"/>
      <c r="W79" s="145"/>
      <c r="X79" s="143"/>
      <c r="Y79" s="143"/>
      <c r="Z79" s="144"/>
      <c r="AA79" s="145"/>
      <c r="AB79" s="143"/>
      <c r="AC79" s="143"/>
      <c r="AE79" s="143"/>
      <c r="AF79" s="143"/>
      <c r="AG79" s="143"/>
      <c r="AH79" s="143"/>
      <c r="AI79" s="143"/>
      <c r="AJ79" s="143"/>
      <c r="AK79" s="143"/>
      <c r="AL79" s="143"/>
      <c r="AM79" s="143"/>
      <c r="AN79" s="143"/>
      <c r="AO79" s="143"/>
      <c r="AP79" s="143"/>
      <c r="AQ79" s="143">
        <v>1</v>
      </c>
      <c r="AR79" s="143">
        <v>1</v>
      </c>
      <c r="AS79" s="143"/>
      <c r="AT79" s="143"/>
    </row>
    <row r="80" spans="1:46" ht="22.5" customHeight="1" x14ac:dyDescent="0.2">
      <c r="B80" s="140" t="s">
        <v>508</v>
      </c>
      <c r="C80" s="141">
        <f t="shared" si="15"/>
        <v>3</v>
      </c>
      <c r="D80" s="45" t="s">
        <v>23</v>
      </c>
      <c r="E80" s="143"/>
      <c r="F80" s="143"/>
      <c r="G80" s="143"/>
      <c r="H80" s="143"/>
      <c r="I80" s="143"/>
      <c r="J80" s="143"/>
      <c r="K80" s="143"/>
      <c r="L80" s="143"/>
      <c r="M80" s="143"/>
      <c r="N80" s="143"/>
      <c r="O80" s="143"/>
      <c r="P80" s="143"/>
      <c r="Q80" s="143"/>
      <c r="R80" s="143"/>
      <c r="S80" s="143"/>
      <c r="T80" s="143"/>
      <c r="U80" s="143"/>
      <c r="V80" s="143"/>
      <c r="W80" s="143"/>
      <c r="X80" s="143"/>
      <c r="Y80" s="143"/>
      <c r="Z80" s="143"/>
      <c r="AA80" s="143"/>
      <c r="AB80" s="143"/>
      <c r="AC80" s="143"/>
      <c r="AD80" s="143"/>
      <c r="AE80" s="143"/>
      <c r="AF80" s="143"/>
      <c r="AG80" s="143"/>
      <c r="AH80" s="143"/>
      <c r="AI80" s="143"/>
      <c r="AJ80" s="143"/>
      <c r="AK80" s="143"/>
      <c r="AL80" s="143"/>
      <c r="AM80" s="143"/>
      <c r="AN80" s="143"/>
      <c r="AO80" s="143">
        <v>1</v>
      </c>
      <c r="AP80" s="143">
        <v>1</v>
      </c>
      <c r="AQ80" s="143">
        <v>1</v>
      </c>
      <c r="AR80" s="143"/>
      <c r="AS80" s="143"/>
      <c r="AT80" s="143"/>
    </row>
    <row r="81" spans="1:46" ht="22.5" customHeight="1" x14ac:dyDescent="0.2">
      <c r="A81" s="132">
        <v>4</v>
      </c>
      <c r="B81" s="133" t="s">
        <v>509</v>
      </c>
      <c r="C81" s="134"/>
      <c r="D81" s="135"/>
      <c r="E81" s="136"/>
      <c r="F81" s="136"/>
      <c r="G81" s="136"/>
      <c r="H81" s="137"/>
      <c r="I81" s="138"/>
      <c r="J81" s="136"/>
      <c r="K81" s="136"/>
      <c r="L81" s="137"/>
      <c r="M81" s="138"/>
      <c r="N81" s="136"/>
      <c r="O81" s="136"/>
      <c r="P81" s="136"/>
      <c r="Q81" s="136"/>
      <c r="R81" s="136"/>
      <c r="S81" s="136"/>
      <c r="T81" s="136"/>
      <c r="U81" s="136"/>
      <c r="V81" s="137"/>
      <c r="W81" s="138"/>
      <c r="X81" s="136"/>
      <c r="Y81" s="136"/>
      <c r="Z81" s="137"/>
      <c r="AA81" s="138"/>
      <c r="AB81" s="136"/>
      <c r="AC81" s="136"/>
      <c r="AD81" s="136"/>
      <c r="AE81" s="136"/>
      <c r="AF81" s="136"/>
      <c r="AG81" s="136"/>
      <c r="AH81" s="136"/>
      <c r="AI81" s="136"/>
      <c r="AJ81" s="136"/>
      <c r="AK81" s="136"/>
      <c r="AL81" s="136"/>
      <c r="AM81" s="136"/>
      <c r="AN81" s="136"/>
      <c r="AO81" s="136"/>
      <c r="AP81" s="136"/>
      <c r="AQ81" s="136"/>
      <c r="AR81" s="136"/>
      <c r="AS81" s="136"/>
      <c r="AT81" s="136"/>
    </row>
    <row r="82" spans="1:46" ht="22.5" customHeight="1" x14ac:dyDescent="0.2">
      <c r="B82" s="140" t="s">
        <v>510</v>
      </c>
      <c r="C82" s="141">
        <f t="shared" ref="C82:C83" si="16">SUM(E82:AT82)</f>
        <v>4</v>
      </c>
      <c r="D82" s="45" t="s">
        <v>23</v>
      </c>
      <c r="E82" s="143"/>
      <c r="F82" s="143"/>
      <c r="G82" s="143"/>
      <c r="H82" s="144"/>
      <c r="I82" s="145"/>
      <c r="J82" s="143"/>
      <c r="K82" s="143"/>
      <c r="L82" s="144"/>
      <c r="M82" s="145"/>
      <c r="N82" s="143"/>
      <c r="O82" s="143"/>
      <c r="P82" s="143"/>
      <c r="Q82" s="143"/>
      <c r="R82" s="143"/>
      <c r="S82" s="143"/>
      <c r="T82" s="143"/>
      <c r="U82" s="143"/>
      <c r="V82" s="144"/>
      <c r="W82" s="145"/>
      <c r="X82" s="143"/>
      <c r="Y82" s="144">
        <v>1</v>
      </c>
      <c r="Z82" s="145">
        <v>1</v>
      </c>
      <c r="AA82" s="145">
        <v>1</v>
      </c>
      <c r="AB82" s="145">
        <v>1</v>
      </c>
      <c r="AC82" s="143"/>
      <c r="AD82" s="143"/>
      <c r="AE82" s="143"/>
      <c r="AF82" s="143"/>
      <c r="AG82" s="143"/>
      <c r="AH82" s="143"/>
      <c r="AI82" s="143"/>
      <c r="AJ82" s="143"/>
      <c r="AK82" s="143"/>
      <c r="AL82" s="143"/>
      <c r="AM82" s="143"/>
      <c r="AN82" s="143"/>
      <c r="AO82" s="143"/>
      <c r="AP82" s="143"/>
      <c r="AQ82" s="143"/>
      <c r="AR82" s="143"/>
      <c r="AS82" s="143"/>
      <c r="AT82" s="143"/>
    </row>
    <row r="83" spans="1:46" ht="22.5" customHeight="1" x14ac:dyDescent="0.2">
      <c r="B83" s="140" t="s">
        <v>511</v>
      </c>
      <c r="C83" s="141">
        <f t="shared" si="16"/>
        <v>3</v>
      </c>
      <c r="D83" s="45" t="s">
        <v>23</v>
      </c>
      <c r="E83" s="143"/>
      <c r="F83" s="143"/>
      <c r="G83" s="143"/>
      <c r="H83" s="144"/>
      <c r="I83" s="145"/>
      <c r="J83" s="143"/>
      <c r="K83" s="143"/>
      <c r="L83" s="144"/>
      <c r="M83" s="145"/>
      <c r="N83" s="143"/>
      <c r="O83" s="143"/>
      <c r="P83" s="143"/>
      <c r="Q83" s="143"/>
      <c r="R83" s="143"/>
      <c r="S83" s="143"/>
      <c r="T83" s="143"/>
      <c r="U83" s="143"/>
      <c r="V83" s="144"/>
      <c r="W83" s="145"/>
      <c r="X83" s="143"/>
      <c r="Y83" s="143"/>
      <c r="Z83" s="144"/>
      <c r="AA83" s="145"/>
      <c r="AC83" s="143"/>
      <c r="AD83" s="143"/>
      <c r="AE83" s="143"/>
      <c r="AF83" s="143"/>
      <c r="AG83" s="143"/>
      <c r="AH83" s="143"/>
      <c r="AI83" s="143"/>
      <c r="AJ83" s="143"/>
      <c r="AK83" s="143"/>
      <c r="AL83" s="143">
        <v>1</v>
      </c>
      <c r="AM83" s="143">
        <v>1</v>
      </c>
      <c r="AN83" s="143">
        <v>1</v>
      </c>
      <c r="AO83" s="143"/>
      <c r="AP83" s="143"/>
      <c r="AQ83" s="143"/>
      <c r="AR83" s="143"/>
      <c r="AS83" s="143"/>
      <c r="AT83" s="143"/>
    </row>
    <row r="84" spans="1:46" ht="22.5" customHeight="1" x14ac:dyDescent="0.2">
      <c r="A84" s="132">
        <v>4</v>
      </c>
      <c r="B84" s="133" t="s">
        <v>512</v>
      </c>
      <c r="C84" s="134"/>
      <c r="D84" s="135"/>
      <c r="E84" s="136"/>
      <c r="F84" s="136"/>
      <c r="G84" s="136"/>
      <c r="H84" s="137"/>
      <c r="I84" s="138"/>
      <c r="J84" s="136"/>
      <c r="K84" s="136"/>
      <c r="L84" s="137"/>
      <c r="M84" s="138"/>
      <c r="N84" s="136"/>
      <c r="O84" s="136"/>
      <c r="P84" s="136"/>
      <c r="Q84" s="136"/>
      <c r="R84" s="136"/>
      <c r="S84" s="136"/>
      <c r="T84" s="136"/>
      <c r="U84" s="136"/>
      <c r="V84" s="137"/>
      <c r="W84" s="138"/>
      <c r="X84" s="136"/>
      <c r="Y84" s="136"/>
      <c r="Z84" s="137"/>
      <c r="AA84" s="138"/>
      <c r="AB84" s="136"/>
      <c r="AC84" s="136"/>
      <c r="AD84" s="136"/>
      <c r="AE84" s="136"/>
      <c r="AF84" s="136"/>
      <c r="AG84" s="136"/>
      <c r="AH84" s="136"/>
      <c r="AI84" s="136"/>
      <c r="AJ84" s="136"/>
      <c r="AK84" s="136"/>
      <c r="AL84" s="136"/>
      <c r="AM84" s="136"/>
      <c r="AN84" s="136"/>
      <c r="AO84" s="136"/>
      <c r="AP84" s="136"/>
      <c r="AQ84" s="136"/>
      <c r="AR84" s="136"/>
      <c r="AS84" s="136"/>
      <c r="AT84" s="136"/>
    </row>
    <row r="85" spans="1:46" ht="22.5" customHeight="1" x14ac:dyDescent="0.2">
      <c r="B85" s="140" t="s">
        <v>513</v>
      </c>
      <c r="C85" s="141">
        <f t="shared" ref="C85:C87" si="17">SUM(E85:AT85)</f>
        <v>4</v>
      </c>
      <c r="D85" s="45" t="s">
        <v>23</v>
      </c>
      <c r="E85" s="143"/>
      <c r="F85" s="143"/>
      <c r="G85" s="143"/>
      <c r="H85" s="144"/>
      <c r="I85" s="145"/>
      <c r="J85" s="143"/>
      <c r="K85" s="143"/>
      <c r="L85" s="144"/>
      <c r="M85" s="145"/>
      <c r="N85" s="143"/>
      <c r="O85" s="143"/>
      <c r="P85" s="143"/>
      <c r="Q85" s="143"/>
      <c r="R85" s="143"/>
      <c r="S85" s="143"/>
      <c r="T85" s="143"/>
      <c r="U85" s="143"/>
      <c r="V85" s="144"/>
      <c r="W85" s="145"/>
      <c r="X85" s="143"/>
      <c r="Y85" s="143"/>
      <c r="Z85" s="145"/>
      <c r="AB85" s="143"/>
      <c r="AC85" s="143"/>
      <c r="AD85" s="143"/>
      <c r="AE85" s="143"/>
      <c r="AF85" s="143"/>
      <c r="AG85" s="143"/>
      <c r="AH85" s="143"/>
      <c r="AI85" s="143"/>
      <c r="AJ85" s="143"/>
      <c r="AK85" s="143"/>
      <c r="AL85" s="143"/>
      <c r="AM85" s="143"/>
      <c r="AN85" s="143"/>
      <c r="AO85" s="143">
        <v>1</v>
      </c>
      <c r="AP85" s="143">
        <v>1</v>
      </c>
      <c r="AQ85" s="143">
        <v>1</v>
      </c>
      <c r="AR85" s="143">
        <v>1</v>
      </c>
      <c r="AS85" s="143"/>
      <c r="AT85" s="143"/>
    </row>
    <row r="86" spans="1:46" ht="22.5" customHeight="1" x14ac:dyDescent="0.2">
      <c r="B86" s="140" t="s">
        <v>514</v>
      </c>
      <c r="C86" s="141">
        <f t="shared" si="17"/>
        <v>3</v>
      </c>
      <c r="D86" s="45" t="s">
        <v>23</v>
      </c>
      <c r="E86" s="143"/>
      <c r="F86" s="143"/>
      <c r="G86" s="143"/>
      <c r="H86" s="144"/>
      <c r="I86" s="145"/>
      <c r="J86" s="143"/>
      <c r="K86" s="143"/>
      <c r="L86" s="144"/>
      <c r="M86" s="143"/>
      <c r="N86" s="143"/>
      <c r="O86" s="143"/>
      <c r="P86" s="143"/>
      <c r="Q86" s="143"/>
      <c r="R86" s="143"/>
      <c r="S86" s="143"/>
      <c r="T86" s="143"/>
      <c r="U86" s="143"/>
      <c r="V86" s="145"/>
      <c r="W86" s="145"/>
      <c r="X86" s="143"/>
      <c r="Y86" s="143"/>
      <c r="AA86" s="144"/>
      <c r="AB86" s="143"/>
      <c r="AC86" s="143"/>
      <c r="AD86" s="143"/>
      <c r="AE86" s="143"/>
      <c r="AF86" s="143"/>
      <c r="AG86" s="143"/>
      <c r="AH86" s="143"/>
      <c r="AI86" s="143"/>
      <c r="AJ86" s="143"/>
      <c r="AK86" s="143"/>
      <c r="AL86" s="143">
        <v>1</v>
      </c>
      <c r="AM86" s="143">
        <v>1</v>
      </c>
      <c r="AN86" s="143">
        <v>1</v>
      </c>
      <c r="AO86" s="143"/>
      <c r="AP86" s="143"/>
      <c r="AQ86" s="143"/>
      <c r="AR86" s="143"/>
      <c r="AS86" s="143"/>
      <c r="AT86" s="143"/>
    </row>
    <row r="87" spans="1:46" ht="22.5" customHeight="1" x14ac:dyDescent="0.2">
      <c r="B87" s="140" t="s">
        <v>515</v>
      </c>
      <c r="C87" s="141">
        <f t="shared" si="17"/>
        <v>3</v>
      </c>
      <c r="D87" s="45" t="s">
        <v>23</v>
      </c>
      <c r="E87" s="143"/>
      <c r="F87" s="143"/>
      <c r="G87" s="143"/>
      <c r="H87" s="144"/>
      <c r="I87" s="145"/>
      <c r="J87" s="143"/>
      <c r="K87" s="143"/>
      <c r="L87" s="144"/>
      <c r="M87" s="145"/>
      <c r="N87" s="143"/>
      <c r="O87" s="143"/>
      <c r="P87" s="143"/>
      <c r="Q87" s="143"/>
      <c r="R87" s="143"/>
      <c r="S87" s="143"/>
      <c r="T87" s="143"/>
      <c r="U87" s="143"/>
      <c r="W87" s="145"/>
      <c r="X87" s="143"/>
      <c r="Y87" s="143"/>
      <c r="Z87" s="144"/>
      <c r="AB87" s="145"/>
      <c r="AC87" s="143"/>
      <c r="AD87" s="143"/>
      <c r="AE87" s="143"/>
      <c r="AF87" s="143"/>
      <c r="AG87" s="143"/>
      <c r="AH87" s="143"/>
      <c r="AI87" s="143"/>
      <c r="AJ87" s="143"/>
      <c r="AK87" s="143"/>
      <c r="AL87" s="143"/>
      <c r="AM87" s="143">
        <v>1</v>
      </c>
      <c r="AN87" s="143">
        <v>1</v>
      </c>
      <c r="AO87" s="143">
        <v>1</v>
      </c>
      <c r="AP87" s="143"/>
      <c r="AQ87" s="143"/>
      <c r="AR87" s="143"/>
      <c r="AS87" s="143"/>
      <c r="AT87" s="143"/>
    </row>
    <row r="88" spans="1:46" ht="22.5" customHeight="1" x14ac:dyDescent="0.2">
      <c r="A88" s="132">
        <v>4</v>
      </c>
      <c r="B88" s="133" t="s">
        <v>516</v>
      </c>
      <c r="C88" s="134"/>
      <c r="D88" s="135"/>
      <c r="E88" s="136"/>
      <c r="F88" s="136"/>
      <c r="G88" s="136"/>
      <c r="H88" s="137"/>
      <c r="I88" s="138"/>
      <c r="J88" s="136"/>
      <c r="K88" s="136"/>
      <c r="L88" s="137"/>
      <c r="M88" s="138"/>
      <c r="N88" s="136"/>
      <c r="O88" s="136"/>
      <c r="P88" s="136"/>
      <c r="Q88" s="137"/>
      <c r="R88" s="138"/>
      <c r="S88" s="136"/>
      <c r="T88" s="136"/>
      <c r="U88" s="137"/>
      <c r="V88" s="138"/>
      <c r="W88" s="136"/>
      <c r="X88" s="136"/>
      <c r="Y88" s="136"/>
      <c r="Z88" s="137"/>
      <c r="AA88" s="139"/>
      <c r="AB88" s="136"/>
      <c r="AC88" s="136"/>
      <c r="AD88" s="136"/>
      <c r="AE88" s="136"/>
      <c r="AF88" s="136"/>
      <c r="AG88" s="136"/>
      <c r="AH88" s="136"/>
      <c r="AI88" s="136"/>
      <c r="AJ88" s="136"/>
      <c r="AK88" s="136"/>
      <c r="AL88" s="136"/>
      <c r="AM88" s="136"/>
      <c r="AN88" s="136"/>
      <c r="AO88" s="136"/>
      <c r="AP88" s="136"/>
      <c r="AQ88" s="136"/>
      <c r="AR88" s="136"/>
      <c r="AS88" s="136"/>
      <c r="AT88" s="136"/>
    </row>
    <row r="89" spans="1:46" ht="22.5" customHeight="1" x14ac:dyDescent="0.2">
      <c r="B89" s="140" t="s">
        <v>517</v>
      </c>
      <c r="C89" s="141">
        <f t="shared" ref="C89:C95" si="18">SUM(E89:AT89)</f>
        <v>4</v>
      </c>
      <c r="D89" s="46" t="s">
        <v>374</v>
      </c>
      <c r="E89" s="143"/>
      <c r="F89" s="143"/>
      <c r="G89" s="143"/>
      <c r="H89" s="144"/>
      <c r="I89" s="145"/>
      <c r="J89" s="143"/>
      <c r="K89" s="143"/>
      <c r="L89" s="144"/>
      <c r="M89" s="145"/>
      <c r="N89" s="143"/>
      <c r="O89" s="143"/>
      <c r="P89" s="144"/>
      <c r="Q89" s="145"/>
      <c r="R89" s="145"/>
      <c r="S89" s="143"/>
      <c r="T89" s="144"/>
      <c r="U89" s="145"/>
      <c r="V89" s="143">
        <v>1</v>
      </c>
      <c r="W89" s="143">
        <v>1</v>
      </c>
      <c r="X89" s="143">
        <v>1</v>
      </c>
      <c r="Y89" s="143">
        <v>1</v>
      </c>
      <c r="Z89" s="143"/>
      <c r="AA89" s="143"/>
      <c r="AB89" s="143"/>
      <c r="AC89" s="143"/>
      <c r="AD89" s="143"/>
      <c r="AE89" s="143"/>
      <c r="AF89" s="143"/>
      <c r="AG89" s="143"/>
      <c r="AH89" s="143"/>
      <c r="AI89" s="143"/>
      <c r="AJ89" s="143"/>
      <c r="AK89" s="143"/>
      <c r="AL89" s="143"/>
      <c r="AM89" s="143"/>
      <c r="AN89" s="143"/>
      <c r="AO89" s="143"/>
      <c r="AP89" s="143"/>
      <c r="AQ89" s="143"/>
      <c r="AR89" s="143"/>
      <c r="AS89" s="143"/>
      <c r="AT89" s="143"/>
    </row>
    <row r="90" spans="1:46" ht="22.5" customHeight="1" x14ac:dyDescent="0.2">
      <c r="B90" s="140" t="s">
        <v>518</v>
      </c>
      <c r="C90" s="141">
        <f t="shared" si="18"/>
        <v>4</v>
      </c>
      <c r="D90" s="46" t="s">
        <v>374</v>
      </c>
      <c r="E90" s="143"/>
      <c r="F90" s="143"/>
      <c r="G90" s="143"/>
      <c r="H90" s="144"/>
      <c r="I90" s="145"/>
      <c r="J90" s="143"/>
      <c r="K90" s="143"/>
      <c r="L90" s="144"/>
      <c r="M90" s="145"/>
      <c r="N90" s="143"/>
      <c r="O90" s="143"/>
      <c r="P90" s="145"/>
      <c r="Q90" s="145"/>
      <c r="R90" s="145"/>
      <c r="S90" s="145"/>
      <c r="T90" s="145"/>
      <c r="U90" s="145"/>
      <c r="V90" s="143"/>
      <c r="W90" s="143"/>
      <c r="X90" s="143"/>
      <c r="Y90" s="143"/>
      <c r="Z90" s="145">
        <v>1</v>
      </c>
      <c r="AA90" s="145">
        <v>1</v>
      </c>
      <c r="AB90" s="145">
        <v>1</v>
      </c>
      <c r="AC90" s="145">
        <v>1</v>
      </c>
      <c r="AD90" s="143"/>
      <c r="AE90" s="143"/>
      <c r="AF90" s="143"/>
      <c r="AG90" s="143"/>
      <c r="AH90" s="143"/>
      <c r="AI90" s="143"/>
      <c r="AJ90" s="143"/>
      <c r="AK90" s="143"/>
      <c r="AL90" s="143"/>
      <c r="AM90" s="143"/>
      <c r="AN90" s="143"/>
      <c r="AO90" s="143"/>
      <c r="AP90" s="143"/>
      <c r="AQ90" s="143"/>
      <c r="AR90" s="143"/>
      <c r="AS90" s="143"/>
      <c r="AT90" s="143"/>
    </row>
    <row r="91" spans="1:46" ht="22.5" customHeight="1" x14ac:dyDescent="0.2">
      <c r="B91" s="140" t="s">
        <v>519</v>
      </c>
      <c r="C91" s="141">
        <f t="shared" si="18"/>
        <v>4</v>
      </c>
      <c r="D91" s="46" t="s">
        <v>374</v>
      </c>
      <c r="E91" s="143"/>
      <c r="F91" s="143"/>
      <c r="G91" s="143"/>
      <c r="H91" s="144"/>
      <c r="I91" s="145"/>
      <c r="J91" s="143"/>
      <c r="K91" s="143"/>
      <c r="L91" s="144"/>
      <c r="M91" s="145"/>
      <c r="N91" s="143"/>
      <c r="O91" s="143"/>
      <c r="P91" s="144"/>
      <c r="Q91" s="145"/>
      <c r="R91" s="143"/>
      <c r="S91" s="143"/>
      <c r="T91" s="143"/>
      <c r="U91" s="143"/>
      <c r="V91" s="143"/>
      <c r="W91" s="143"/>
      <c r="X91" s="143"/>
      <c r="Y91" s="143"/>
      <c r="Z91" s="143"/>
      <c r="AA91" s="143"/>
      <c r="AB91" s="143"/>
      <c r="AC91" s="143"/>
      <c r="AD91" s="143"/>
      <c r="AE91" s="145">
        <v>1</v>
      </c>
      <c r="AF91" s="145">
        <v>1</v>
      </c>
      <c r="AG91" s="145">
        <v>1</v>
      </c>
      <c r="AH91" s="145">
        <v>1</v>
      </c>
      <c r="AI91" s="143"/>
      <c r="AJ91" s="143"/>
      <c r="AK91" s="143"/>
      <c r="AL91" s="143"/>
      <c r="AM91" s="143"/>
      <c r="AN91" s="143"/>
      <c r="AO91" s="143"/>
      <c r="AP91" s="143"/>
      <c r="AQ91" s="143"/>
      <c r="AR91" s="143"/>
      <c r="AS91" s="143"/>
      <c r="AT91" s="143"/>
    </row>
    <row r="92" spans="1:46" ht="22.5" customHeight="1" x14ac:dyDescent="0.2">
      <c r="B92" s="140" t="s">
        <v>520</v>
      </c>
      <c r="C92" s="141">
        <f t="shared" si="18"/>
        <v>3</v>
      </c>
      <c r="D92" s="46" t="s">
        <v>374</v>
      </c>
      <c r="E92" s="143"/>
      <c r="F92" s="143"/>
      <c r="G92" s="143"/>
      <c r="H92" s="144"/>
      <c r="I92" s="145"/>
      <c r="J92" s="143"/>
      <c r="K92" s="143"/>
      <c r="L92" s="144"/>
      <c r="M92" s="145"/>
      <c r="N92" s="143"/>
      <c r="O92" s="143"/>
      <c r="P92" s="144"/>
      <c r="Q92" s="145"/>
      <c r="R92" s="143"/>
      <c r="S92" s="143"/>
      <c r="T92" s="145"/>
      <c r="U92" s="145"/>
      <c r="V92" s="145"/>
      <c r="W92" s="145"/>
      <c r="X92" s="143"/>
      <c r="Y92" s="143"/>
      <c r="Z92" s="143"/>
      <c r="AA92" s="146"/>
      <c r="AB92" s="143"/>
      <c r="AC92" s="143"/>
      <c r="AD92" s="143"/>
      <c r="AE92" s="143"/>
      <c r="AF92" s="143"/>
      <c r="AG92" s="143"/>
      <c r="AH92" s="143"/>
      <c r="AI92" s="145">
        <v>1</v>
      </c>
      <c r="AJ92" s="145">
        <v>1</v>
      </c>
      <c r="AK92" s="145">
        <v>1</v>
      </c>
      <c r="AL92" s="143"/>
      <c r="AM92" s="143"/>
      <c r="AN92" s="143"/>
      <c r="AO92" s="143"/>
      <c r="AP92" s="143"/>
      <c r="AQ92" s="143"/>
      <c r="AR92" s="143"/>
      <c r="AS92" s="143"/>
      <c r="AT92" s="143"/>
    </row>
    <row r="93" spans="1:46" ht="22.5" customHeight="1" x14ac:dyDescent="0.2">
      <c r="B93" s="140" t="s">
        <v>521</v>
      </c>
      <c r="C93" s="141">
        <f t="shared" si="18"/>
        <v>6</v>
      </c>
      <c r="D93" s="45" t="s">
        <v>23</v>
      </c>
      <c r="E93" s="143"/>
      <c r="F93" s="143"/>
      <c r="G93" s="143"/>
      <c r="H93" s="144"/>
      <c r="I93" s="145"/>
      <c r="J93" s="143"/>
      <c r="K93" s="143"/>
      <c r="L93" s="144"/>
      <c r="M93" s="145"/>
      <c r="N93" s="143"/>
      <c r="O93" s="143"/>
      <c r="P93" s="144"/>
      <c r="Q93" s="145"/>
      <c r="R93" s="145"/>
      <c r="S93" s="143"/>
      <c r="T93" s="144"/>
      <c r="U93" s="143"/>
      <c r="V93" s="143"/>
      <c r="W93" s="143"/>
      <c r="X93" s="143"/>
      <c r="Y93" s="143"/>
      <c r="Z93" s="144"/>
      <c r="AA93" s="146">
        <v>1</v>
      </c>
      <c r="AB93" s="143">
        <v>1</v>
      </c>
      <c r="AC93" s="143">
        <v>1</v>
      </c>
      <c r="AD93" s="143">
        <v>1</v>
      </c>
      <c r="AE93" s="143">
        <v>1</v>
      </c>
      <c r="AF93" s="143">
        <v>1</v>
      </c>
      <c r="AG93" s="143"/>
      <c r="AH93" s="143"/>
      <c r="AI93" s="143"/>
      <c r="AJ93" s="143"/>
      <c r="AK93" s="143"/>
      <c r="AL93" s="143"/>
      <c r="AM93" s="143"/>
      <c r="AN93" s="143"/>
      <c r="AO93" s="143"/>
      <c r="AP93" s="143"/>
      <c r="AQ93" s="143"/>
      <c r="AR93" s="143"/>
      <c r="AS93" s="143"/>
      <c r="AT93" s="143"/>
    </row>
    <row r="94" spans="1:46" ht="22.5" customHeight="1" x14ac:dyDescent="0.2">
      <c r="B94" s="140" t="s">
        <v>522</v>
      </c>
      <c r="C94" s="141">
        <f t="shared" si="18"/>
        <v>2</v>
      </c>
      <c r="D94" s="46" t="s">
        <v>374</v>
      </c>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v>1</v>
      </c>
      <c r="AJ94" s="145">
        <v>1</v>
      </c>
      <c r="AK94" s="145"/>
      <c r="AL94" s="145"/>
      <c r="AM94" s="145"/>
      <c r="AN94" s="145"/>
      <c r="AO94" s="145"/>
      <c r="AP94" s="145"/>
      <c r="AQ94" s="145"/>
      <c r="AR94" s="145"/>
      <c r="AS94" s="145"/>
      <c r="AT94" s="145"/>
    </row>
    <row r="95" spans="1:46" ht="22.5" customHeight="1" x14ac:dyDescent="0.2">
      <c r="B95" s="140" t="s">
        <v>523</v>
      </c>
      <c r="C95" s="141">
        <f t="shared" si="18"/>
        <v>1</v>
      </c>
      <c r="D95" s="45" t="s">
        <v>23</v>
      </c>
      <c r="E95" s="143"/>
      <c r="F95" s="143"/>
      <c r="G95" s="143"/>
      <c r="H95" s="144"/>
      <c r="I95" s="145"/>
      <c r="J95" s="143"/>
      <c r="K95" s="143"/>
      <c r="L95" s="144"/>
      <c r="M95" s="145"/>
      <c r="N95" s="143"/>
      <c r="O95" s="143"/>
      <c r="P95" s="143"/>
      <c r="Q95" s="144"/>
      <c r="R95" s="145"/>
      <c r="S95" s="143"/>
      <c r="T95" s="143"/>
      <c r="U95" s="143"/>
      <c r="V95" s="143"/>
      <c r="W95" s="143"/>
      <c r="X95" s="143"/>
      <c r="Y95" s="143"/>
      <c r="Z95" s="144"/>
      <c r="AA95" s="146"/>
      <c r="AB95" s="143"/>
      <c r="AC95" s="143"/>
      <c r="AD95" s="143"/>
      <c r="AE95" s="143"/>
      <c r="AF95" s="143"/>
      <c r="AG95" s="143"/>
      <c r="AH95" s="143"/>
      <c r="AI95" s="143"/>
      <c r="AJ95" s="143"/>
      <c r="AK95" s="143"/>
      <c r="AL95" s="143"/>
      <c r="AM95" s="143"/>
      <c r="AN95" s="143"/>
      <c r="AO95" s="143"/>
      <c r="AP95" s="143"/>
      <c r="AQ95" s="143">
        <v>1</v>
      </c>
      <c r="AR95" s="143"/>
      <c r="AS95" s="143"/>
      <c r="AT95" s="143"/>
    </row>
    <row r="96" spans="1:46" ht="22.5" customHeight="1" x14ac:dyDescent="0.2">
      <c r="A96" s="132">
        <v>4</v>
      </c>
      <c r="B96" s="133" t="s">
        <v>524</v>
      </c>
      <c r="C96" s="134"/>
      <c r="D96" s="135"/>
      <c r="E96" s="136"/>
      <c r="F96" s="136"/>
      <c r="G96" s="136"/>
      <c r="H96" s="137"/>
      <c r="I96" s="138"/>
      <c r="J96" s="136"/>
      <c r="K96" s="136"/>
      <c r="L96" s="137"/>
      <c r="M96" s="138"/>
      <c r="N96" s="136"/>
      <c r="O96" s="136"/>
      <c r="P96" s="136"/>
      <c r="Q96" s="137"/>
      <c r="R96" s="138"/>
      <c r="S96" s="136"/>
      <c r="T96" s="136"/>
      <c r="U96" s="137"/>
      <c r="V96" s="138"/>
      <c r="W96" s="136"/>
      <c r="X96" s="136"/>
      <c r="Y96" s="136"/>
      <c r="Z96" s="137"/>
      <c r="AA96" s="139"/>
      <c r="AB96" s="136"/>
      <c r="AC96" s="136"/>
      <c r="AD96" s="136"/>
      <c r="AE96" s="136"/>
      <c r="AF96" s="136"/>
      <c r="AG96" s="136"/>
      <c r="AH96" s="136"/>
      <c r="AI96" s="136"/>
      <c r="AJ96" s="136"/>
      <c r="AK96" s="136"/>
      <c r="AL96" s="136"/>
      <c r="AM96" s="136"/>
      <c r="AN96" s="136"/>
      <c r="AO96" s="136"/>
      <c r="AP96" s="136"/>
      <c r="AQ96" s="136"/>
      <c r="AR96" s="136"/>
      <c r="AS96" s="136"/>
      <c r="AT96" s="136"/>
    </row>
    <row r="97" spans="1:46" ht="22.5" customHeight="1" x14ac:dyDescent="0.2">
      <c r="B97" s="140" t="s">
        <v>525</v>
      </c>
      <c r="C97" s="141">
        <f t="shared" ref="C97:C101" si="19">SUM(E97:AT97)</f>
        <v>3</v>
      </c>
      <c r="D97" s="45" t="s">
        <v>23</v>
      </c>
      <c r="E97" s="143"/>
      <c r="F97" s="143"/>
      <c r="G97" s="143"/>
      <c r="H97" s="144"/>
      <c r="I97" s="145"/>
      <c r="J97" s="143"/>
      <c r="K97" s="143"/>
      <c r="L97" s="144"/>
      <c r="M97" s="145"/>
      <c r="N97" s="143"/>
      <c r="O97" s="143"/>
      <c r="P97" s="143"/>
      <c r="Q97" s="144"/>
      <c r="R97" s="145"/>
      <c r="S97" s="143"/>
      <c r="T97" s="143"/>
      <c r="U97" s="144"/>
      <c r="V97" s="145"/>
      <c r="W97" s="143"/>
      <c r="X97" s="143"/>
      <c r="Y97" s="143"/>
      <c r="Z97" s="144"/>
      <c r="AA97" s="146"/>
      <c r="AB97" s="143"/>
      <c r="AC97" s="143"/>
      <c r="AD97" s="143"/>
      <c r="AE97" s="143"/>
      <c r="AF97" s="143"/>
      <c r="AG97" s="143"/>
      <c r="AH97" s="143"/>
      <c r="AI97" s="143"/>
      <c r="AJ97" s="143"/>
      <c r="AK97" s="143"/>
      <c r="AL97" s="143"/>
      <c r="AM97" s="143">
        <v>1</v>
      </c>
      <c r="AN97" s="143">
        <v>1</v>
      </c>
      <c r="AO97" s="143">
        <v>1</v>
      </c>
      <c r="AP97" s="143"/>
      <c r="AQ97" s="143"/>
      <c r="AR97" s="143"/>
      <c r="AS97" s="143"/>
      <c r="AT97" s="143"/>
    </row>
    <row r="98" spans="1:46" ht="22.5" customHeight="1" x14ac:dyDescent="0.2">
      <c r="B98" s="140" t="s">
        <v>420</v>
      </c>
      <c r="C98" s="141">
        <f t="shared" si="19"/>
        <v>5</v>
      </c>
      <c r="D98" s="47" t="s">
        <v>419</v>
      </c>
      <c r="E98" s="143"/>
      <c r="F98" s="143"/>
      <c r="G98" s="143"/>
      <c r="H98" s="144"/>
      <c r="I98" s="145"/>
      <c r="J98" s="143"/>
      <c r="K98" s="143"/>
      <c r="L98" s="144"/>
      <c r="M98" s="145"/>
      <c r="N98" s="143"/>
      <c r="O98" s="143"/>
      <c r="P98" s="143"/>
      <c r="Q98" s="144"/>
      <c r="R98" s="145"/>
      <c r="S98" s="143"/>
      <c r="T98" s="143"/>
      <c r="U98" s="144"/>
      <c r="V98" s="145"/>
      <c r="W98" s="143"/>
      <c r="X98" s="143"/>
      <c r="Y98" s="143"/>
      <c r="Z98" s="144"/>
      <c r="AA98" s="146"/>
      <c r="AB98" s="143"/>
      <c r="AC98" s="143"/>
      <c r="AD98" s="143"/>
      <c r="AE98" s="143"/>
      <c r="AF98" s="143"/>
      <c r="AG98" s="143"/>
      <c r="AH98" s="143"/>
      <c r="AI98" s="143"/>
      <c r="AJ98" s="143"/>
      <c r="AK98" s="143"/>
      <c r="AL98" s="143"/>
      <c r="AM98" s="143"/>
      <c r="AN98" s="143"/>
      <c r="AO98" s="143"/>
      <c r="AP98" s="162">
        <v>1</v>
      </c>
      <c r="AQ98" s="162">
        <v>1</v>
      </c>
      <c r="AR98" s="162">
        <v>1</v>
      </c>
      <c r="AS98" s="162">
        <v>1</v>
      </c>
      <c r="AT98" s="162">
        <v>1</v>
      </c>
    </row>
    <row r="99" spans="1:46" ht="22.5" customHeight="1" x14ac:dyDescent="0.2">
      <c r="B99" s="140" t="s">
        <v>526</v>
      </c>
      <c r="C99" s="141">
        <f t="shared" si="19"/>
        <v>2</v>
      </c>
      <c r="D99" s="48" t="s">
        <v>414</v>
      </c>
      <c r="E99" s="143"/>
      <c r="F99" s="143"/>
      <c r="G99" s="143"/>
      <c r="H99" s="144"/>
      <c r="I99" s="145"/>
      <c r="J99" s="143"/>
      <c r="K99" s="143"/>
      <c r="L99" s="144"/>
      <c r="M99" s="145"/>
      <c r="N99" s="143"/>
      <c r="O99" s="143"/>
      <c r="P99" s="143"/>
      <c r="Q99" s="144"/>
      <c r="R99" s="145"/>
      <c r="S99" s="143"/>
      <c r="T99" s="143"/>
      <c r="U99" s="144"/>
      <c r="V99" s="145"/>
      <c r="W99" s="143"/>
      <c r="X99" s="143"/>
      <c r="Y99" s="143"/>
      <c r="Z99" s="144"/>
      <c r="AA99" s="146"/>
      <c r="AB99" s="143"/>
      <c r="AC99" s="143"/>
      <c r="AD99" s="143"/>
      <c r="AE99" s="143"/>
      <c r="AF99" s="143"/>
      <c r="AG99" s="143"/>
      <c r="AH99" s="143"/>
      <c r="AI99" s="143"/>
      <c r="AJ99" s="143"/>
      <c r="AK99" s="143"/>
      <c r="AL99" s="143"/>
      <c r="AM99" s="143"/>
      <c r="AN99" s="143"/>
      <c r="AO99" s="143"/>
      <c r="AP99" s="143"/>
      <c r="AQ99" s="143"/>
      <c r="AR99" s="163">
        <v>1</v>
      </c>
      <c r="AS99" s="163">
        <v>1</v>
      </c>
      <c r="AT99" s="143"/>
    </row>
    <row r="100" spans="1:46" ht="22.5" customHeight="1" x14ac:dyDescent="0.2">
      <c r="B100" s="140" t="s">
        <v>527</v>
      </c>
      <c r="C100" s="141">
        <f t="shared" si="19"/>
        <v>2</v>
      </c>
      <c r="D100" s="45" t="s">
        <v>23</v>
      </c>
      <c r="E100" s="143"/>
      <c r="F100" s="143"/>
      <c r="G100" s="143"/>
      <c r="H100" s="144"/>
      <c r="I100" s="145"/>
      <c r="J100" s="143"/>
      <c r="K100" s="143"/>
      <c r="L100" s="144"/>
      <c r="M100" s="145"/>
      <c r="N100" s="143"/>
      <c r="O100" s="143"/>
      <c r="P100" s="143"/>
      <c r="Q100" s="144"/>
      <c r="R100" s="145"/>
      <c r="S100" s="143"/>
      <c r="T100" s="143"/>
      <c r="U100" s="144"/>
      <c r="V100" s="145"/>
      <c r="W100" s="143"/>
      <c r="X100" s="143"/>
      <c r="Y100" s="143"/>
      <c r="Z100" s="144"/>
      <c r="AA100" s="146"/>
      <c r="AB100" s="143"/>
      <c r="AD100" s="143"/>
      <c r="AE100" s="143"/>
      <c r="AF100" s="143"/>
      <c r="AG100" s="143"/>
      <c r="AH100" s="143"/>
      <c r="AI100" s="143"/>
      <c r="AJ100" s="143"/>
      <c r="AK100" s="143"/>
      <c r="AL100" s="143"/>
      <c r="AM100" s="143"/>
      <c r="AN100" s="143"/>
      <c r="AO100" s="143"/>
      <c r="AP100" s="143"/>
      <c r="AQ100" s="143"/>
      <c r="AR100" s="143"/>
      <c r="AS100" s="152">
        <v>1</v>
      </c>
      <c r="AT100" s="143">
        <v>1</v>
      </c>
    </row>
    <row r="101" spans="1:46" ht="22.5" customHeight="1" x14ac:dyDescent="0.2">
      <c r="B101" s="140" t="s">
        <v>528</v>
      </c>
      <c r="C101" s="141">
        <f t="shared" si="19"/>
        <v>4</v>
      </c>
      <c r="D101" s="45" t="s">
        <v>23</v>
      </c>
      <c r="E101" s="143"/>
      <c r="F101" s="143"/>
      <c r="G101" s="143"/>
      <c r="H101" s="144"/>
      <c r="I101" s="145"/>
      <c r="J101" s="143"/>
      <c r="K101" s="143"/>
      <c r="L101" s="144"/>
      <c r="M101" s="145"/>
      <c r="N101" s="143"/>
      <c r="O101" s="143"/>
      <c r="P101" s="143"/>
      <c r="Q101" s="144"/>
      <c r="R101" s="145"/>
      <c r="S101" s="143"/>
      <c r="T101" s="143"/>
      <c r="U101" s="144"/>
      <c r="V101" s="145"/>
      <c r="W101" s="143"/>
      <c r="X101" s="143"/>
      <c r="Y101" s="143"/>
      <c r="Z101" s="144"/>
      <c r="AA101" s="146"/>
      <c r="AB101" s="143"/>
      <c r="AC101" s="143"/>
      <c r="AD101" s="144"/>
      <c r="AE101" s="143"/>
      <c r="AF101" s="143"/>
      <c r="AG101" s="143"/>
      <c r="AH101" s="143"/>
      <c r="AI101" s="143"/>
      <c r="AJ101" s="143"/>
      <c r="AK101" s="143"/>
      <c r="AL101" s="143"/>
      <c r="AM101" s="143"/>
      <c r="AN101" s="143"/>
      <c r="AO101" s="143"/>
      <c r="AP101" s="143"/>
      <c r="AQ101" s="143">
        <v>1</v>
      </c>
      <c r="AR101" s="143">
        <v>1</v>
      </c>
      <c r="AS101" s="143">
        <v>1</v>
      </c>
      <c r="AT101" s="143">
        <v>1</v>
      </c>
    </row>
    <row r="102" spans="1:46" ht="6.75" customHeight="1" x14ac:dyDescent="0.25">
      <c r="B102" s="153"/>
      <c r="C102" s="154"/>
      <c r="D102" s="49"/>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N102" s="156"/>
      <c r="AO102" s="156"/>
    </row>
    <row r="103" spans="1:46" x14ac:dyDescent="0.2">
      <c r="D103" s="157" t="s">
        <v>529</v>
      </c>
      <c r="E103" s="158"/>
      <c r="F103" s="158"/>
      <c r="G103" s="158"/>
      <c r="H103" s="158"/>
      <c r="I103" s="158"/>
      <c r="J103" s="158"/>
      <c r="K103" s="159"/>
      <c r="L103" s="159"/>
      <c r="M103" s="159"/>
      <c r="N103" s="159"/>
      <c r="O103" s="159"/>
      <c r="P103" s="159"/>
      <c r="Q103" s="159"/>
      <c r="R103" s="158"/>
      <c r="S103" s="158"/>
      <c r="T103" s="158"/>
      <c r="U103" s="158"/>
      <c r="V103" s="158"/>
      <c r="W103" s="158"/>
      <c r="X103" s="158"/>
      <c r="Y103" s="158"/>
      <c r="Z103" s="158"/>
      <c r="AA103" s="158"/>
      <c r="AB103" s="158"/>
    </row>
    <row r="104" spans="1:46" s="118" customFormat="1" x14ac:dyDescent="0.2">
      <c r="A104" s="160"/>
      <c r="B104" s="50" t="s">
        <v>530</v>
      </c>
      <c r="D104" s="142" t="s">
        <v>16</v>
      </c>
      <c r="E104" s="161" t="s">
        <v>531</v>
      </c>
      <c r="F104" s="161"/>
      <c r="G104" s="105"/>
      <c r="H104" s="105"/>
      <c r="I104" s="105"/>
      <c r="J104" s="105"/>
      <c r="K104" s="105"/>
      <c r="L104" s="105"/>
      <c r="M104" s="105"/>
      <c r="N104" s="105"/>
      <c r="O104" s="106"/>
    </row>
    <row r="105" spans="1:46" s="118" customFormat="1" x14ac:dyDescent="0.2">
      <c r="A105" s="160"/>
      <c r="B105" s="50" t="s">
        <v>532</v>
      </c>
      <c r="D105" s="45" t="s">
        <v>23</v>
      </c>
      <c r="E105" s="161" t="s">
        <v>532</v>
      </c>
      <c r="F105" s="161"/>
      <c r="G105" s="105"/>
      <c r="H105" s="105"/>
      <c r="I105" s="105"/>
      <c r="J105" s="105"/>
      <c r="K105" s="105"/>
      <c r="L105" s="105"/>
      <c r="M105" s="105"/>
      <c r="N105" s="105"/>
      <c r="O105" s="106"/>
    </row>
    <row r="106" spans="1:46" s="118" customFormat="1" x14ac:dyDescent="0.2">
      <c r="A106" s="160"/>
      <c r="B106" s="50" t="s">
        <v>533</v>
      </c>
      <c r="D106" s="46" t="s">
        <v>374</v>
      </c>
      <c r="E106" s="161" t="s">
        <v>533</v>
      </c>
      <c r="F106" s="161"/>
      <c r="G106" s="105"/>
      <c r="H106" s="105"/>
      <c r="I106" s="105"/>
      <c r="J106" s="105"/>
      <c r="K106" s="105"/>
      <c r="L106" s="105"/>
      <c r="M106" s="105"/>
      <c r="N106" s="105"/>
      <c r="O106" s="106"/>
    </row>
    <row r="107" spans="1:46" s="118" customFormat="1" x14ac:dyDescent="0.2">
      <c r="A107" s="160"/>
      <c r="B107" s="50" t="s">
        <v>534</v>
      </c>
      <c r="D107" s="45" t="s">
        <v>23</v>
      </c>
      <c r="E107" s="161" t="s">
        <v>534</v>
      </c>
      <c r="F107" s="161"/>
      <c r="G107" s="105"/>
      <c r="H107" s="105"/>
      <c r="I107" s="105"/>
      <c r="J107" s="105"/>
      <c r="K107" s="105"/>
      <c r="L107" s="105"/>
      <c r="M107" s="105"/>
      <c r="N107" s="105"/>
      <c r="O107" s="106"/>
    </row>
    <row r="108" spans="1:46" s="118" customFormat="1" x14ac:dyDescent="0.2">
      <c r="A108" s="160"/>
      <c r="B108" s="50" t="s">
        <v>420</v>
      </c>
      <c r="D108" s="47" t="s">
        <v>419</v>
      </c>
      <c r="E108" s="161" t="s">
        <v>420</v>
      </c>
      <c r="F108" s="161"/>
      <c r="G108" s="105"/>
      <c r="H108" s="105"/>
      <c r="I108" s="105"/>
      <c r="J108" s="105"/>
      <c r="K108" s="105"/>
      <c r="L108" s="105"/>
      <c r="M108" s="105"/>
      <c r="N108" s="105"/>
      <c r="O108" s="106"/>
    </row>
    <row r="109" spans="1:46" s="118" customFormat="1" x14ac:dyDescent="0.2">
      <c r="A109" s="160"/>
      <c r="B109" s="50" t="s">
        <v>535</v>
      </c>
      <c r="D109" s="48" t="s">
        <v>414</v>
      </c>
      <c r="E109" s="161" t="s">
        <v>535</v>
      </c>
      <c r="F109" s="161"/>
      <c r="G109" s="105"/>
      <c r="H109" s="105"/>
      <c r="I109" s="105"/>
      <c r="J109" s="105"/>
      <c r="K109" s="105"/>
      <c r="L109" s="105"/>
      <c r="M109" s="105"/>
      <c r="N109" s="105"/>
      <c r="O109" s="106"/>
    </row>
  </sheetData>
  <autoFilter ref="A5:AE109"/>
  <mergeCells count="20">
    <mergeCell ref="E106:O106"/>
    <mergeCell ref="E107:O107"/>
    <mergeCell ref="E108:O108"/>
    <mergeCell ref="E109:O109"/>
    <mergeCell ref="AF3:AJ3"/>
    <mergeCell ref="AK3:AO3"/>
    <mergeCell ref="AP3:AT3"/>
    <mergeCell ref="I8:Y8"/>
    <mergeCell ref="E104:O104"/>
    <mergeCell ref="E105:O105"/>
    <mergeCell ref="H1:I1"/>
    <mergeCell ref="K1:AE1"/>
    <mergeCell ref="E2:H2"/>
    <mergeCell ref="I2:AE2"/>
    <mergeCell ref="E3:H3"/>
    <mergeCell ref="I3:L3"/>
    <mergeCell ref="M3:Q3"/>
    <mergeCell ref="R3:U3"/>
    <mergeCell ref="V3:Z3"/>
    <mergeCell ref="AA3:AE3"/>
  </mergeCells>
  <conditionalFormatting sqref="E8:I8">
    <cfRule type="cellIs" dxfId="247" priority="105" operator="greaterThan">
      <formula>0</formula>
    </cfRule>
  </conditionalFormatting>
  <conditionalFormatting sqref="E7:Z7 AB7:AT7">
    <cfRule type="cellIs" dxfId="246" priority="91" operator="greaterThan">
      <formula>0</formula>
    </cfRule>
  </conditionalFormatting>
  <conditionalFormatting sqref="E72:AA72">
    <cfRule type="cellIs" dxfId="245" priority="101" operator="greaterThan">
      <formula>0</formula>
    </cfRule>
  </conditionalFormatting>
  <conditionalFormatting sqref="E79:AC79">
    <cfRule type="cellIs" dxfId="244" priority="96" operator="greaterThan">
      <formula>0</formula>
    </cfRule>
  </conditionalFormatting>
  <conditionalFormatting sqref="E97:AD97">
    <cfRule type="cellIs" dxfId="243" priority="87" operator="greaterThan">
      <formula>0</formula>
    </cfRule>
    <cfRule type="cellIs" dxfId="242" priority="88" operator="greaterThan">
      <formula>0</formula>
    </cfRule>
  </conditionalFormatting>
  <conditionalFormatting sqref="E47:Z47 AC47:AT47">
    <cfRule type="cellIs" dxfId="241" priority="84" operator="greaterThan">
      <formula>0</formula>
    </cfRule>
  </conditionalFormatting>
  <conditionalFormatting sqref="E49:AT49">
    <cfRule type="cellIs" dxfId="240" priority="82" operator="greaterThan">
      <formula>0</formula>
    </cfRule>
  </conditionalFormatting>
  <conditionalFormatting sqref="E50:AT50 E52:AT52 E51:AF51 AL51:AT51">
    <cfRule type="cellIs" dxfId="239" priority="106" operator="greaterThan">
      <formula>0</formula>
    </cfRule>
  </conditionalFormatting>
  <conditionalFormatting sqref="E52:AT52 E53:AG53 AJ53:AT53 E51:AF51 AL51:AT51">
    <cfRule type="cellIs" dxfId="238" priority="80" operator="greaterThan">
      <formula>0</formula>
    </cfRule>
  </conditionalFormatting>
  <conditionalFormatting sqref="E58:AT58">
    <cfRule type="cellIs" dxfId="237" priority="78" operator="greaterThan">
      <formula>0</formula>
    </cfRule>
  </conditionalFormatting>
  <conditionalFormatting sqref="E61:AP61 AS61:AT61">
    <cfRule type="cellIs" dxfId="236" priority="76" operator="greaterThan">
      <formula>0</formula>
    </cfRule>
  </conditionalFormatting>
  <conditionalFormatting sqref="E66:AN66 AQ66:AT66">
    <cfRule type="cellIs" dxfId="235" priority="74" operator="greaterThan">
      <formula>0</formula>
    </cfRule>
  </conditionalFormatting>
  <conditionalFormatting sqref="E68:AT68">
    <cfRule type="cellIs" dxfId="234" priority="73" operator="greaterThan">
      <formula>0</formula>
    </cfRule>
  </conditionalFormatting>
  <conditionalFormatting sqref="E71:AT71">
    <cfRule type="cellIs" dxfId="233" priority="71" operator="greaterThan">
      <formula>0</formula>
    </cfRule>
  </conditionalFormatting>
  <conditionalFormatting sqref="E80:AQ80">
    <cfRule type="cellIs" dxfId="232" priority="69" operator="greaterThan">
      <formula>0</formula>
    </cfRule>
  </conditionalFormatting>
  <conditionalFormatting sqref="E4:AT4">
    <cfRule type="cellIs" dxfId="231" priority="123" operator="greaterThan">
      <formula>0</formula>
    </cfRule>
  </conditionalFormatting>
  <conditionalFormatting sqref="E11:AT11 E14:AT14 AE13:AT13 E12:W13 AC12:AT12 X13">
    <cfRule type="cellIs" dxfId="230" priority="112" operator="greaterThan">
      <formula>0</formula>
    </cfRule>
  </conditionalFormatting>
  <conditionalFormatting sqref="E12:W13 AE13:AT13 AC12:AT12 X13">
    <cfRule type="cellIs" dxfId="229" priority="111" operator="greaterThan">
      <formula>0</formula>
    </cfRule>
  </conditionalFormatting>
  <conditionalFormatting sqref="E16:AT16 E15:V15 AD15:AT15">
    <cfRule type="cellIs" dxfId="228" priority="109" operator="greaterThan">
      <formula>0</formula>
    </cfRule>
  </conditionalFormatting>
  <conditionalFormatting sqref="E16:AT17 E15:V15 AD15:AT15">
    <cfRule type="cellIs" dxfId="227" priority="110" operator="greaterThan">
      <formula>0</formula>
    </cfRule>
  </conditionalFormatting>
  <conditionalFormatting sqref="E48:AT48 AC56:AH56 E11:AT11 E14:AT14 E96:AT96 E98:AD99 E7:Z7 P10:AT10 E29:I29 V55:Z55 E55:U56 V56:AA56 E74:AA74 AC74:AT74 E76:AA77 AE79:AT79 E83:AA83 E85:Z85 E86:Y86 E87:U87 W87:Z87 E100:AB100 AD100 E101:AD101 E102:AE102 E10:N10 E17:AT17 K29:Y29 E30:AA30 E36:Q36 V36:AT36 E42:W42 AB42:AT42 AB55:AH55 E69:AT69 AB7:AT7 E44:AT45 E59:AT60 AC72:AT72 AB76:AT76 AC77:AT77 AR80:AT80 E82:AB82 AC82:AT83 AB85:AT85 AA86:AT86 AB87:AT87 AN55:AT56 E20:AT20 E18:W19 AC18:AT19 E23:AT23 E21:W21 AA21:AT21 E22:X22 AB22:AT22 AC29:AT29 AH30:AT30 E26:AF26 E24:AC24 AG24:AT24 E25:AE25 AL25:AT25 AM26:AT26">
    <cfRule type="cellIs" dxfId="226" priority="122" operator="greaterThan">
      <formula>0</formula>
    </cfRule>
  </conditionalFormatting>
  <conditionalFormatting sqref="E20:AT20">
    <cfRule type="cellIs" dxfId="225" priority="121" operator="greaterThan">
      <formula>0</formula>
    </cfRule>
  </conditionalFormatting>
  <conditionalFormatting sqref="E23:AT23">
    <cfRule type="cellIs" dxfId="224" priority="120" operator="greaterThan">
      <formula>0</formula>
    </cfRule>
  </conditionalFormatting>
  <conditionalFormatting sqref="E27:Z27 AQ27:AT27">
    <cfRule type="cellIs" dxfId="223" priority="99" operator="greaterThan">
      <formula>0</formula>
    </cfRule>
  </conditionalFormatting>
  <conditionalFormatting sqref="E28:AT28 E27:Z27 AQ27:AT27">
    <cfRule type="cellIs" dxfId="222" priority="100" operator="greaterThan">
      <formula>0</formula>
    </cfRule>
  </conditionalFormatting>
  <conditionalFormatting sqref="E31:AT32 E35:N35 E33:J33 N33:AT33 E34:K34 P34:AT34 R35:AT35">
    <cfRule type="cellIs" dxfId="221" priority="119" operator="greaterThan">
      <formula>0</formula>
    </cfRule>
  </conditionalFormatting>
  <conditionalFormatting sqref="E32:AT32 E35:N35 E33:J33 N33:AT33 E34:K34 P34:AT34 R35:AT35">
    <cfRule type="cellIs" dxfId="220" priority="118" operator="greaterThan">
      <formula>0</formula>
    </cfRule>
  </conditionalFormatting>
  <conditionalFormatting sqref="E37:AT37 E40:O40 E38:L38 N38:AT38 E39:M39 P39:AT39 S40:AT40">
    <cfRule type="cellIs" dxfId="219" priority="107" operator="greaterThan">
      <formula>0</formula>
    </cfRule>
  </conditionalFormatting>
  <conditionalFormatting sqref="E37:AT37 E41:AT41 E38:L38 N38:AT38 E39:M39 P39:AT39 E40:O40 S40:AT40">
    <cfRule type="cellIs" dxfId="218" priority="108" operator="greaterThan">
      <formula>0</formula>
    </cfRule>
  </conditionalFormatting>
  <conditionalFormatting sqref="E47:Z47 AC47:AT47">
    <cfRule type="cellIs" dxfId="217" priority="85" operator="greaterThan">
      <formula>0</formula>
    </cfRule>
  </conditionalFormatting>
  <conditionalFormatting sqref="E49:AT49">
    <cfRule type="cellIs" dxfId="216" priority="83" operator="greaterThan">
      <formula>0</formula>
    </cfRule>
  </conditionalFormatting>
  <conditionalFormatting sqref="E53:AG53 AJ53:AT53">
    <cfRule type="cellIs" dxfId="215" priority="81" operator="greaterThan">
      <formula>0</formula>
    </cfRule>
  </conditionalFormatting>
  <conditionalFormatting sqref="E58:AT58">
    <cfRule type="cellIs" dxfId="214" priority="79" operator="greaterThan">
      <formula>0</formula>
    </cfRule>
  </conditionalFormatting>
  <conditionalFormatting sqref="E61:AP61 AS61:AT61">
    <cfRule type="cellIs" dxfId="213" priority="77" operator="greaterThan">
      <formula>0</formula>
    </cfRule>
  </conditionalFormatting>
  <conditionalFormatting sqref="E62:AT62 E65:AA65 E63:AE63 AI63:AT63 E64:Y64 AC64:AT64 AE65:AT65">
    <cfRule type="cellIs" dxfId="212" priority="104" operator="greaterThan">
      <formula>0</formula>
    </cfRule>
  </conditionalFormatting>
  <conditionalFormatting sqref="E65:AA65 E63:AE63 AI63:AT63 E64:Y64 AC64:AT64 AE65:AT65">
    <cfRule type="cellIs" dxfId="211" priority="103" operator="greaterThan">
      <formula>0</formula>
    </cfRule>
  </conditionalFormatting>
  <conditionalFormatting sqref="E67:AT68 E66:AN66 AQ66:AT66">
    <cfRule type="cellIs" dxfId="210" priority="75" operator="greaterThan">
      <formula>0</formula>
    </cfRule>
  </conditionalFormatting>
  <conditionalFormatting sqref="E71:AT71">
    <cfRule type="cellIs" dxfId="209" priority="72" operator="greaterThan">
      <formula>0</formula>
    </cfRule>
  </conditionalFormatting>
  <conditionalFormatting sqref="E80:AQ80">
    <cfRule type="cellIs" dxfId="208" priority="70" operator="greaterThan">
      <formula>0</formula>
    </cfRule>
  </conditionalFormatting>
  <conditionalFormatting sqref="E88:AT96">
    <cfRule type="cellIs" dxfId="207" priority="98" operator="greaterThan">
      <formula>0</formula>
    </cfRule>
  </conditionalFormatting>
  <conditionalFormatting sqref="E89:AT95">
    <cfRule type="cellIs" dxfId="206" priority="97" operator="greaterThan">
      <formula>0</formula>
    </cfRule>
  </conditionalFormatting>
  <conditionalFormatting sqref="P89:W94 E94:O94 X94:AT94">
    <cfRule type="cellIs" dxfId="205" priority="95" operator="greaterThanOrEqual">
      <formula>1</formula>
    </cfRule>
  </conditionalFormatting>
  <conditionalFormatting sqref="R93:S93">
    <cfRule type="cellIs" dxfId="204" priority="94" operator="greaterThan">
      <formula>0</formula>
    </cfRule>
  </conditionalFormatting>
  <conditionalFormatting sqref="V72:AA72">
    <cfRule type="cellIs" dxfId="203" priority="102" operator="greaterThan">
      <formula>0</formula>
    </cfRule>
  </conditionalFormatting>
  <conditionalFormatting sqref="X89:AF91 AG91:AH91">
    <cfRule type="cellIs" dxfId="202" priority="86" operator="greaterThanOrEqual">
      <formula>1</formula>
    </cfRule>
  </conditionalFormatting>
  <conditionalFormatting sqref="X29:Y29 AC29:AT29">
    <cfRule type="cellIs" dxfId="201" priority="115" operator="greaterThan">
      <formula>0</formula>
    </cfRule>
  </conditionalFormatting>
  <conditionalFormatting sqref="Z8:AT8 E8:I8 E9:AT9">
    <cfRule type="cellIs" dxfId="200" priority="114" operator="greaterThan">
      <formula>0</formula>
    </cfRule>
  </conditionalFormatting>
  <conditionalFormatting sqref="Z8:AT8">
    <cfRule type="cellIs" dxfId="199" priority="113" operator="greaterThan">
      <formula>0</formula>
    </cfRule>
  </conditionalFormatting>
  <conditionalFormatting sqref="AD98">
    <cfRule type="cellIs" dxfId="198" priority="93" operator="greaterThan">
      <formula>0</formula>
    </cfRule>
  </conditionalFormatting>
  <conditionalFormatting sqref="AD99">
    <cfRule type="cellIs" dxfId="197" priority="92" operator="greaterThan">
      <formula>0</formula>
    </cfRule>
  </conditionalFormatting>
  <conditionalFormatting sqref="AD48:AT48">
    <cfRule type="cellIs" dxfId="196" priority="117" operator="greaterThan">
      <formula>0</formula>
    </cfRule>
  </conditionalFormatting>
  <conditionalFormatting sqref="AD57:AT57 AD56:AH56 AN56:AT56">
    <cfRule type="cellIs" dxfId="195" priority="116" operator="greaterThan">
      <formula>0</formula>
    </cfRule>
  </conditionalFormatting>
  <conditionalFormatting sqref="AE97:AT97 AE100:AT101 AE98:AO98 AE99:AQ99 AT99">
    <cfRule type="cellIs" dxfId="194" priority="89" operator="greaterThan">
      <formula>0</formula>
    </cfRule>
    <cfRule type="cellIs" dxfId="193" priority="90" operator="greaterThan">
      <formula>0</formula>
    </cfRule>
  </conditionalFormatting>
  <conditionalFormatting sqref="E7:Z7 P10:AT10 E11:AT11 E14:AT14 E29:I29 E48:AT48 E54:U57 V55:Z55 V56:AA56 AC56 AC72 E72:U79 V74:AA74 AC74 V75:AC76 V77:AA77 AC77 AE79:AT79 E81:U87 V83:AA83 V85:Z85 V86:Y86 W87:Z87 E96:AT96 E98:AD99 E100:AB100 AD100 E101:AD101 E102:AE102 V79:AC79 Y52:Z52 E6:AT6 V54:AT54 V57:AC57 V73:AC73 V78:AT78 V81:AT81 V84:AT84 E10:N10 E17:AT17 K29:W29 E30:AA30 E36:Q36 V36:AT36 E42:W42 AB42:AT42 AB55:AH55 E69:AT70 AB7:AT7 E43:AT46 E59:AT60 AD72:AT76 AR80:AT80 V82:AB82 AC82:AT83 AB85:AT85 AA86:AT86 AB87:AT87 AN55:AT55 E20:AT20 E18:W19 AC18:AT19 E23:AT23 E21:W21 AA21:AT21 E22:X22 AB22:AT22 AH30:AT30 E26:AF26 E24:AC24 AG24:AT24 E25:AE25 AL25:AT25 AM26:AT26">
    <cfRule type="cellIs" dxfId="192" priority="124" operator="greaterThan">
      <formula>0</formula>
    </cfRule>
  </conditionalFormatting>
  <conditionalFormatting sqref="K33:M33">
    <cfRule type="cellIs" dxfId="191" priority="67" operator="greaterThan">
      <formula>0</formula>
    </cfRule>
  </conditionalFormatting>
  <conditionalFormatting sqref="K33:M33">
    <cfRule type="cellIs" dxfId="190" priority="68" operator="greaterThan">
      <formula>0</formula>
    </cfRule>
  </conditionalFormatting>
  <conditionalFormatting sqref="L34:O34">
    <cfRule type="cellIs" dxfId="189" priority="65" operator="greaterThan">
      <formula>0</formula>
    </cfRule>
  </conditionalFormatting>
  <conditionalFormatting sqref="L34:O34">
    <cfRule type="cellIs" dxfId="188" priority="66" operator="greaterThan">
      <formula>0</formula>
    </cfRule>
  </conditionalFormatting>
  <conditionalFormatting sqref="O35:Q35">
    <cfRule type="cellIs" dxfId="187" priority="63" operator="greaterThan">
      <formula>0</formula>
    </cfRule>
  </conditionalFormatting>
  <conditionalFormatting sqref="O35:Q35">
    <cfRule type="cellIs" dxfId="186" priority="64" operator="greaterThan">
      <formula>0</formula>
    </cfRule>
  </conditionalFormatting>
  <conditionalFormatting sqref="R36:U36">
    <cfRule type="cellIs" dxfId="185" priority="61" operator="greaterThan">
      <formula>0</formula>
    </cfRule>
  </conditionalFormatting>
  <conditionalFormatting sqref="R36:U36">
    <cfRule type="cellIs" dxfId="184" priority="62" operator="greaterThan">
      <formula>0</formula>
    </cfRule>
  </conditionalFormatting>
  <conditionalFormatting sqref="M38">
    <cfRule type="cellIs" dxfId="183" priority="59" operator="greaterThan">
      <formula>0</formula>
    </cfRule>
  </conditionalFormatting>
  <conditionalFormatting sqref="M38">
    <cfRule type="cellIs" dxfId="182" priority="60" operator="greaterThan">
      <formula>0</formula>
    </cfRule>
  </conditionalFormatting>
  <conditionalFormatting sqref="N39:O39">
    <cfRule type="cellIs" dxfId="181" priority="57" operator="greaterThan">
      <formula>0</formula>
    </cfRule>
  </conditionalFormatting>
  <conditionalFormatting sqref="N39:O39">
    <cfRule type="cellIs" dxfId="180" priority="58" operator="greaterThan">
      <formula>0</formula>
    </cfRule>
  </conditionalFormatting>
  <conditionalFormatting sqref="P40:R40">
    <cfRule type="cellIs" dxfId="179" priority="55" operator="greaterThan">
      <formula>0</formula>
    </cfRule>
  </conditionalFormatting>
  <conditionalFormatting sqref="P40:R40">
    <cfRule type="cellIs" dxfId="178" priority="56" operator="greaterThan">
      <formula>0</formula>
    </cfRule>
  </conditionalFormatting>
  <conditionalFormatting sqref="AA47:AB47">
    <cfRule type="cellIs" dxfId="177" priority="53" operator="greaterThan">
      <formula>0</formula>
    </cfRule>
  </conditionalFormatting>
  <conditionalFormatting sqref="AA47:AB47">
    <cfRule type="cellIs" dxfId="176" priority="54" operator="greaterThan">
      <formula>0</formula>
    </cfRule>
  </conditionalFormatting>
  <conditionalFormatting sqref="X42:AA42">
    <cfRule type="cellIs" dxfId="175" priority="51" operator="greaterThan">
      <formula>0</formula>
    </cfRule>
  </conditionalFormatting>
  <conditionalFormatting sqref="X42:AA42">
    <cfRule type="cellIs" dxfId="174" priority="52" operator="greaterThan">
      <formula>0</formula>
    </cfRule>
  </conditionalFormatting>
  <conditionalFormatting sqref="AH53:AI53">
    <cfRule type="cellIs" dxfId="173" priority="49" operator="greaterThan">
      <formula>0</formula>
    </cfRule>
  </conditionalFormatting>
  <conditionalFormatting sqref="AH53:AI53">
    <cfRule type="cellIs" dxfId="172" priority="50" operator="greaterThan">
      <formula>0</formula>
    </cfRule>
  </conditionalFormatting>
  <conditionalFormatting sqref="AH51:AK51">
    <cfRule type="cellIs" dxfId="171" priority="47" operator="greaterThan">
      <formula>0</formula>
    </cfRule>
  </conditionalFormatting>
  <conditionalFormatting sqref="AH51:AK51">
    <cfRule type="cellIs" dxfId="170" priority="48" operator="greaterThan">
      <formula>0</formula>
    </cfRule>
  </conditionalFormatting>
  <conditionalFormatting sqref="AG51">
    <cfRule type="cellIs" dxfId="169" priority="45" operator="greaterThan">
      <formula>0</formula>
    </cfRule>
  </conditionalFormatting>
  <conditionalFormatting sqref="AG51">
    <cfRule type="cellIs" dxfId="168" priority="46" operator="greaterThan">
      <formula>0</formula>
    </cfRule>
  </conditionalFormatting>
  <conditionalFormatting sqref="AF63:AH63">
    <cfRule type="cellIs" dxfId="167" priority="43" operator="greaterThan">
      <formula>0</formula>
    </cfRule>
  </conditionalFormatting>
  <conditionalFormatting sqref="AF63:AH63">
    <cfRule type="cellIs" dxfId="166" priority="44" operator="greaterThan">
      <formula>0</formula>
    </cfRule>
  </conditionalFormatting>
  <conditionalFormatting sqref="Z64:AB64">
    <cfRule type="cellIs" dxfId="165" priority="41" operator="greaterThan">
      <formula>0</formula>
    </cfRule>
  </conditionalFormatting>
  <conditionalFormatting sqref="Z64:AB64">
    <cfRule type="cellIs" dxfId="164" priority="42" operator="greaterThan">
      <formula>0</formula>
    </cfRule>
  </conditionalFormatting>
  <conditionalFormatting sqref="AO66:AP66">
    <cfRule type="cellIs" dxfId="163" priority="39" operator="greaterThan">
      <formula>0</formula>
    </cfRule>
  </conditionalFormatting>
  <conditionalFormatting sqref="AO66:AP66">
    <cfRule type="cellIs" dxfId="162" priority="40" operator="greaterThan">
      <formula>0</formula>
    </cfRule>
  </conditionalFormatting>
  <conditionalFormatting sqref="AB65:AD65">
    <cfRule type="cellIs" dxfId="161" priority="37" operator="greaterThan">
      <formula>0</formula>
    </cfRule>
  </conditionalFormatting>
  <conditionalFormatting sqref="AB65:AD65">
    <cfRule type="cellIs" dxfId="160" priority="38" operator="greaterThan">
      <formula>0</formula>
    </cfRule>
  </conditionalFormatting>
  <conditionalFormatting sqref="AI55:AM55">
    <cfRule type="cellIs" dxfId="159" priority="35" operator="greaterThan">
      <formula>0</formula>
    </cfRule>
  </conditionalFormatting>
  <conditionalFormatting sqref="AI55:AM55">
    <cfRule type="cellIs" dxfId="158" priority="36" operator="greaterThan">
      <formula>0</formula>
    </cfRule>
  </conditionalFormatting>
  <conditionalFormatting sqref="AI56:AM56">
    <cfRule type="cellIs" dxfId="157" priority="33" operator="greaterThan">
      <formula>0</formula>
    </cfRule>
  </conditionalFormatting>
  <conditionalFormatting sqref="AI56:AM56">
    <cfRule type="cellIs" dxfId="156" priority="34" operator="greaterThan">
      <formula>0</formula>
    </cfRule>
  </conditionalFormatting>
  <conditionalFormatting sqref="X18:AB18">
    <cfRule type="cellIs" dxfId="155" priority="31" operator="greaterThan">
      <formula>0</formula>
    </cfRule>
  </conditionalFormatting>
  <conditionalFormatting sqref="X18:AB18">
    <cfRule type="cellIs" dxfId="154" priority="32" operator="greaterThan">
      <formula>0</formula>
    </cfRule>
  </conditionalFormatting>
  <conditionalFormatting sqref="X19:AB19">
    <cfRule type="cellIs" dxfId="153" priority="29" operator="greaterThan">
      <formula>0</formula>
    </cfRule>
  </conditionalFormatting>
  <conditionalFormatting sqref="X19:AB19">
    <cfRule type="cellIs" dxfId="152" priority="30" operator="greaterThan">
      <formula>0</formula>
    </cfRule>
  </conditionalFormatting>
  <conditionalFormatting sqref="Y13:AD13">
    <cfRule type="cellIs" dxfId="151" priority="27" operator="greaterThan">
      <formula>0</formula>
    </cfRule>
  </conditionalFormatting>
  <conditionalFormatting sqref="Y13:AD13">
    <cfRule type="cellIs" dxfId="150" priority="28" operator="greaterThan">
      <formula>0</formula>
    </cfRule>
  </conditionalFormatting>
  <conditionalFormatting sqref="X12:AB12">
    <cfRule type="cellIs" dxfId="149" priority="25" operator="greaterThan">
      <formula>0</formula>
    </cfRule>
  </conditionalFormatting>
  <conditionalFormatting sqref="X12:AB12">
    <cfRule type="cellIs" dxfId="148" priority="26" operator="greaterThan">
      <formula>0</formula>
    </cfRule>
  </conditionalFormatting>
  <conditionalFormatting sqref="W15:AC15">
    <cfRule type="cellIs" dxfId="147" priority="23" operator="greaterThan">
      <formula>0</formula>
    </cfRule>
  </conditionalFormatting>
  <conditionalFormatting sqref="W15:AC15">
    <cfRule type="cellIs" dxfId="146" priority="24" operator="greaterThan">
      <formula>0</formula>
    </cfRule>
  </conditionalFormatting>
  <conditionalFormatting sqref="X21:Z21">
    <cfRule type="cellIs" dxfId="145" priority="21" operator="greaterThan">
      <formula>0</formula>
    </cfRule>
  </conditionalFormatting>
  <conditionalFormatting sqref="X21:Z21">
    <cfRule type="cellIs" dxfId="144" priority="22" operator="greaterThan">
      <formula>0</formula>
    </cfRule>
  </conditionalFormatting>
  <conditionalFormatting sqref="Y22:AA22">
    <cfRule type="cellIs" dxfId="143" priority="19" operator="greaterThan">
      <formula>0</formula>
    </cfRule>
  </conditionalFormatting>
  <conditionalFormatting sqref="Y22:AA22">
    <cfRule type="cellIs" dxfId="142" priority="20" operator="greaterThan">
      <formula>0</formula>
    </cfRule>
  </conditionalFormatting>
  <conditionalFormatting sqref="Z29:AB29">
    <cfRule type="cellIs" dxfId="141" priority="17" operator="greaterThan">
      <formula>0</formula>
    </cfRule>
  </conditionalFormatting>
  <conditionalFormatting sqref="Z29:AB29">
    <cfRule type="cellIs" dxfId="140" priority="18" operator="greaterThan">
      <formula>0</formula>
    </cfRule>
  </conditionalFormatting>
  <conditionalFormatting sqref="AB30:AG30">
    <cfRule type="cellIs" dxfId="139" priority="15" operator="greaterThan">
      <formula>0</formula>
    </cfRule>
  </conditionalFormatting>
  <conditionalFormatting sqref="AB30:AG30">
    <cfRule type="cellIs" dxfId="138" priority="16" operator="greaterThan">
      <formula>0</formula>
    </cfRule>
  </conditionalFormatting>
  <conditionalFormatting sqref="AD24:AF24">
    <cfRule type="cellIs" dxfId="137" priority="13" operator="greaterThan">
      <formula>0</formula>
    </cfRule>
  </conditionalFormatting>
  <conditionalFormatting sqref="AD24:AF24">
    <cfRule type="cellIs" dxfId="136" priority="14" operator="greaterThan">
      <formula>0</formula>
    </cfRule>
  </conditionalFormatting>
  <conditionalFormatting sqref="AF25:AK25">
    <cfRule type="cellIs" dxfId="135" priority="11" operator="greaterThan">
      <formula>0</formula>
    </cfRule>
  </conditionalFormatting>
  <conditionalFormatting sqref="AF25:AK25">
    <cfRule type="cellIs" dxfId="134" priority="12" operator="greaterThan">
      <formula>0</formula>
    </cfRule>
  </conditionalFormatting>
  <conditionalFormatting sqref="AG26:AL26">
    <cfRule type="cellIs" dxfId="133" priority="9" operator="greaterThan">
      <formula>0</formula>
    </cfRule>
  </conditionalFormatting>
  <conditionalFormatting sqref="AG26:AL26">
    <cfRule type="cellIs" dxfId="132" priority="10" operator="greaterThan">
      <formula>0</formula>
    </cfRule>
  </conditionalFormatting>
  <conditionalFormatting sqref="AA27:AP27">
    <cfRule type="cellIs" dxfId="131" priority="7" operator="greaterThan">
      <formula>0</formula>
    </cfRule>
  </conditionalFormatting>
  <conditionalFormatting sqref="AA27:AP27">
    <cfRule type="cellIs" dxfId="130" priority="8" operator="greaterThan">
      <formula>0</formula>
    </cfRule>
  </conditionalFormatting>
  <conditionalFormatting sqref="Z90:AC90">
    <cfRule type="cellIs" dxfId="129" priority="6" operator="greaterThanOrEqual">
      <formula>1</formula>
    </cfRule>
  </conditionalFormatting>
  <conditionalFormatting sqref="AE91:AH91">
    <cfRule type="cellIs" dxfId="128" priority="5" operator="greaterThanOrEqual">
      <formula>1</formula>
    </cfRule>
  </conditionalFormatting>
  <conditionalFormatting sqref="AQ61:AR61">
    <cfRule type="cellIs" dxfId="127" priority="3" operator="greaterThan">
      <formula>0</formula>
    </cfRule>
  </conditionalFormatting>
  <conditionalFormatting sqref="AQ61:AR61">
    <cfRule type="cellIs" dxfId="126" priority="4" operator="greaterThan">
      <formula>0</formula>
    </cfRule>
  </conditionalFormatting>
  <conditionalFormatting sqref="AI92:AK92">
    <cfRule type="cellIs" dxfId="125" priority="2" operator="greaterThanOrEqual">
      <formula>1</formula>
    </cfRule>
  </conditionalFormatting>
  <conditionalFormatting sqref="AI92:AK92">
    <cfRule type="cellIs" dxfId="124" priority="1" operator="greaterThanOrEqual">
      <formula>1</formula>
    </cfRule>
  </conditionalFormatting>
  <printOptions horizontalCentered="1" verticalCentered="1"/>
  <pageMargins left="0.39370078740157483" right="0.39370078740157483" top="0.59055118110236227" bottom="0.59055118110236227" header="0.31496062992125984" footer="0.31496062992125984"/>
  <pageSetup paperSize="296" scale="45" orientation="landscape" horizontalDpi="4294967293" verticalDpi="4294967293" r:id="rId1"/>
  <ignoredErrors>
    <ignoredError sqref="C7:C101" emptyCellReferenc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resumo</vt:lpstr>
      <vt:lpstr>EXE -Orçamento Analitico 446M2</vt:lpstr>
      <vt:lpstr>Instruções Gerais</vt:lpstr>
      <vt:lpstr>EXE Cronograma 5m</vt:lpstr>
      <vt:lpstr>'EXE Cronograma 5m'!Area_de_impressao</vt:lpstr>
      <vt:lpstr>'EXE -Orçamento Analitico 446M2'!Area_de_impressao</vt:lpstr>
      <vt:lpstr>'Instruções Gerais'!Area_de_impressao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Letícia Malinowski</cp:lastModifiedBy>
  <dcterms:created xsi:type="dcterms:W3CDTF">2021-07-24T02:47:45Z</dcterms:created>
  <dcterms:modified xsi:type="dcterms:W3CDTF">2024-02-20T21:48:41Z</dcterms:modified>
</cp:coreProperties>
</file>